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ämäTyökirja"/>
  <mc:AlternateContent xmlns:mc="http://schemas.openxmlformats.org/markup-compatibility/2006">
    <mc:Choice Requires="x15">
      <x15ac:absPath xmlns:x15ac="http://schemas.microsoft.com/office/spreadsheetml/2010/11/ac" url="\\valtion.fi\yhteiset tiedostot\ruoka\LABRA\MIBO\MIBO_yhteiset\Toimisto\Ruokavirasto_fi_ohjeet_toimeksiannot_lähetteet\internet_sekalaista\2024\"/>
    </mc:Choice>
  </mc:AlternateContent>
  <xr:revisionPtr revIDLastSave="0" documentId="8_{0C737E75-362F-44A8-8C12-845F55EDC2DE}" xr6:coauthVersionLast="47" xr6:coauthVersionMax="47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Taustaa" sheetId="19" r:id="rId1"/>
    <sheet name="tekninen epävarmuus utech, 5" sheetId="5" r:id="rId2"/>
    <sheet name="matriisin epävarmuus umatrix 6" sheetId="14" r:id="rId3"/>
    <sheet name="Yhdistetty epävarmuus" sheetId="18" r:id="rId4"/>
  </sheets>
  <definedNames>
    <definedName name="_Hlk10639272" localSheetId="0">Taustaa!$A$17</definedName>
    <definedName name="_Hlk10726199" localSheetId="0">Taustaa!$A$11</definedName>
    <definedName name="_Hlk10728138" localSheetId="0">Taustaa!$A$21</definedName>
    <definedName name="_Hlk10728191" localSheetId="0">Taustaa!$A$25</definedName>
    <definedName name="OLE_LINK1" localSheetId="0">Taustaa!#REF!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18" l="1"/>
  <c r="H43" i="18"/>
  <c r="H39" i="18"/>
  <c r="H7" i="18"/>
  <c r="D26" i="18"/>
  <c r="D46" i="18" l="1"/>
  <c r="D31" i="18"/>
  <c r="D47" i="18" l="1"/>
  <c r="I46" i="18" s="1"/>
  <c r="D7" i="18"/>
  <c r="I6" i="18" s="1"/>
  <c r="D16" i="18"/>
  <c r="I13" i="14"/>
  <c r="I14" i="14" s="1"/>
  <c r="I15" i="14" s="1"/>
  <c r="I16" i="14" s="1"/>
  <c r="I17" i="14" s="1"/>
  <c r="I18" i="14" s="1"/>
  <c r="I19" i="14" s="1"/>
  <c r="I20" i="14" s="1"/>
  <c r="I21" i="14" s="1"/>
  <c r="M94" i="5"/>
  <c r="N94" i="5" s="1"/>
  <c r="O94" i="5" s="1"/>
  <c r="M93" i="5"/>
  <c r="N93" i="5" s="1"/>
  <c r="O93" i="5" s="1"/>
  <c r="M92" i="5"/>
  <c r="N92" i="5" s="1"/>
  <c r="O92" i="5" s="1"/>
  <c r="M91" i="5"/>
  <c r="N91" i="5" s="1"/>
  <c r="O91" i="5" s="1"/>
  <c r="M90" i="5"/>
  <c r="N90" i="5" s="1"/>
  <c r="O90" i="5" s="1"/>
  <c r="M89" i="5"/>
  <c r="N89" i="5" s="1"/>
  <c r="O89" i="5" s="1"/>
  <c r="M88" i="5"/>
  <c r="N88" i="5" s="1"/>
  <c r="O88" i="5" s="1"/>
  <c r="M87" i="5"/>
  <c r="N87" i="5" s="1"/>
  <c r="O87" i="5" s="1"/>
  <c r="M86" i="5"/>
  <c r="N86" i="5" s="1"/>
  <c r="O86" i="5" s="1"/>
  <c r="M85" i="5"/>
  <c r="N85" i="5" s="1"/>
  <c r="O85" i="5" s="1"/>
  <c r="Q85" i="5" s="1"/>
  <c r="M84" i="5"/>
  <c r="N84" i="5" s="1"/>
  <c r="O84" i="5" s="1"/>
  <c r="M83" i="5"/>
  <c r="N83" i="5" s="1"/>
  <c r="O83" i="5" s="1"/>
  <c r="M82" i="5"/>
  <c r="N82" i="5" s="1"/>
  <c r="O82" i="5" s="1"/>
  <c r="M81" i="5"/>
  <c r="N81" i="5" s="1"/>
  <c r="O81" i="5" s="1"/>
  <c r="M80" i="5"/>
  <c r="N80" i="5" s="1"/>
  <c r="O80" i="5" s="1"/>
  <c r="M79" i="5"/>
  <c r="N79" i="5" s="1"/>
  <c r="O79" i="5" s="1"/>
  <c r="M78" i="5"/>
  <c r="N78" i="5" s="1"/>
  <c r="O78" i="5" s="1"/>
  <c r="M77" i="5"/>
  <c r="N77" i="5" s="1"/>
  <c r="O77" i="5" s="1"/>
  <c r="M76" i="5"/>
  <c r="N76" i="5" s="1"/>
  <c r="O76" i="5" s="1"/>
  <c r="M75" i="5"/>
  <c r="N75" i="5" s="1"/>
  <c r="O75" i="5" s="1"/>
  <c r="M74" i="5"/>
  <c r="N74" i="5" s="1"/>
  <c r="O74" i="5" s="1"/>
  <c r="M73" i="5"/>
  <c r="N73" i="5" s="1"/>
  <c r="O73" i="5" s="1"/>
  <c r="M72" i="5"/>
  <c r="N72" i="5" s="1"/>
  <c r="O72" i="5" s="1"/>
  <c r="M71" i="5"/>
  <c r="N71" i="5" s="1"/>
  <c r="O71" i="5" s="1"/>
  <c r="M70" i="5"/>
  <c r="N70" i="5" s="1"/>
  <c r="O70" i="5" s="1"/>
  <c r="M69" i="5"/>
  <c r="N69" i="5" s="1"/>
  <c r="O69" i="5" s="1"/>
  <c r="M68" i="5"/>
  <c r="N68" i="5" s="1"/>
  <c r="O68" i="5" s="1"/>
  <c r="M67" i="5"/>
  <c r="N67" i="5" s="1"/>
  <c r="O67" i="5" s="1"/>
  <c r="M66" i="5"/>
  <c r="N66" i="5" s="1"/>
  <c r="O66" i="5" s="1"/>
  <c r="M65" i="5"/>
  <c r="N65" i="5" s="1"/>
  <c r="O65" i="5" s="1"/>
  <c r="M64" i="5"/>
  <c r="N64" i="5" s="1"/>
  <c r="O64" i="5" s="1"/>
  <c r="M63" i="5"/>
  <c r="N63" i="5" s="1"/>
  <c r="O63" i="5" s="1"/>
  <c r="M62" i="5"/>
  <c r="N62" i="5" s="1"/>
  <c r="O62" i="5" s="1"/>
  <c r="M61" i="5"/>
  <c r="N61" i="5" s="1"/>
  <c r="O61" i="5" s="1"/>
  <c r="M60" i="5"/>
  <c r="N60" i="5" s="1"/>
  <c r="O60" i="5" s="1"/>
  <c r="M59" i="5"/>
  <c r="N59" i="5" s="1"/>
  <c r="O59" i="5" s="1"/>
  <c r="M58" i="5"/>
  <c r="N58" i="5" s="1"/>
  <c r="O58" i="5" s="1"/>
  <c r="M57" i="5"/>
  <c r="N57" i="5" s="1"/>
  <c r="O57" i="5" s="1"/>
  <c r="M56" i="5"/>
  <c r="N56" i="5" s="1"/>
  <c r="O56" i="5" s="1"/>
  <c r="M55" i="5"/>
  <c r="N55" i="5" s="1"/>
  <c r="O55" i="5" s="1"/>
  <c r="M54" i="5"/>
  <c r="N54" i="5" s="1"/>
  <c r="O54" i="5" s="1"/>
  <c r="M53" i="5"/>
  <c r="N53" i="5" s="1"/>
  <c r="O53" i="5" s="1"/>
  <c r="M52" i="5"/>
  <c r="N52" i="5" s="1"/>
  <c r="O52" i="5" s="1"/>
  <c r="M51" i="5"/>
  <c r="N51" i="5" s="1"/>
  <c r="O51" i="5" s="1"/>
  <c r="M50" i="5"/>
  <c r="N50" i="5" s="1"/>
  <c r="O50" i="5" s="1"/>
  <c r="M49" i="5"/>
  <c r="N49" i="5" s="1"/>
  <c r="O49" i="5" s="1"/>
  <c r="M48" i="5"/>
  <c r="N48" i="5" s="1"/>
  <c r="O48" i="5" s="1"/>
  <c r="M47" i="5"/>
  <c r="N47" i="5" s="1"/>
  <c r="O47" i="5" s="1"/>
  <c r="M46" i="5"/>
  <c r="N46" i="5" s="1"/>
  <c r="O46" i="5" s="1"/>
  <c r="M45" i="5"/>
  <c r="N45" i="5" s="1"/>
  <c r="O45" i="5" s="1"/>
  <c r="M44" i="5"/>
  <c r="N44" i="5" s="1"/>
  <c r="O44" i="5" s="1"/>
  <c r="M43" i="5"/>
  <c r="N43" i="5" s="1"/>
  <c r="O43" i="5" s="1"/>
  <c r="M42" i="5"/>
  <c r="N42" i="5" s="1"/>
  <c r="O42" i="5" s="1"/>
  <c r="M41" i="5"/>
  <c r="N41" i="5" s="1"/>
  <c r="O41" i="5" s="1"/>
  <c r="M40" i="5"/>
  <c r="N40" i="5" s="1"/>
  <c r="O40" i="5" s="1"/>
  <c r="M39" i="5"/>
  <c r="N39" i="5" s="1"/>
  <c r="O39" i="5" s="1"/>
  <c r="M38" i="5"/>
  <c r="N38" i="5" s="1"/>
  <c r="O38" i="5" s="1"/>
  <c r="M37" i="5"/>
  <c r="N37" i="5" s="1"/>
  <c r="O37" i="5" s="1"/>
  <c r="M36" i="5"/>
  <c r="N36" i="5" s="1"/>
  <c r="O36" i="5" s="1"/>
  <c r="M35" i="5"/>
  <c r="N35" i="5" s="1"/>
  <c r="O35" i="5" s="1"/>
  <c r="M34" i="5"/>
  <c r="N34" i="5" s="1"/>
  <c r="O34" i="5" s="1"/>
  <c r="M33" i="5"/>
  <c r="N33" i="5" s="1"/>
  <c r="O33" i="5" s="1"/>
  <c r="M32" i="5"/>
  <c r="N32" i="5" s="1"/>
  <c r="O32" i="5" s="1"/>
  <c r="M31" i="5"/>
  <c r="N31" i="5" s="1"/>
  <c r="O31" i="5" s="1"/>
  <c r="M30" i="5"/>
  <c r="N30" i="5" s="1"/>
  <c r="O30" i="5" s="1"/>
  <c r="M29" i="5"/>
  <c r="N29" i="5" s="1"/>
  <c r="O29" i="5" s="1"/>
  <c r="M28" i="5"/>
  <c r="N28" i="5" s="1"/>
  <c r="O28" i="5" s="1"/>
  <c r="M27" i="5"/>
  <c r="N27" i="5" s="1"/>
  <c r="O27" i="5" s="1"/>
  <c r="M26" i="5"/>
  <c r="N26" i="5" s="1"/>
  <c r="O26" i="5" s="1"/>
  <c r="M25" i="5"/>
  <c r="N25" i="5" s="1"/>
  <c r="O25" i="5" s="1"/>
  <c r="M24" i="5"/>
  <c r="N24" i="5" s="1"/>
  <c r="O24" i="5" s="1"/>
  <c r="M23" i="5"/>
  <c r="N23" i="5" s="1"/>
  <c r="O23" i="5" s="1"/>
  <c r="M22" i="5"/>
  <c r="N22" i="5" s="1"/>
  <c r="O22" i="5" s="1"/>
  <c r="M21" i="5"/>
  <c r="N21" i="5" s="1"/>
  <c r="O21" i="5" s="1"/>
  <c r="M20" i="5"/>
  <c r="N20" i="5" s="1"/>
  <c r="O20" i="5" s="1"/>
  <c r="M19" i="5"/>
  <c r="N19" i="5" s="1"/>
  <c r="O19" i="5" s="1"/>
  <c r="G17" i="5"/>
  <c r="G19" i="5" s="1"/>
  <c r="G21" i="5" s="1"/>
  <c r="G23" i="5" s="1"/>
  <c r="G25" i="5" s="1"/>
  <c r="G27" i="5" s="1"/>
  <c r="G29" i="5" s="1"/>
  <c r="G31" i="5" s="1"/>
  <c r="G33" i="5" s="1"/>
  <c r="G35" i="5" s="1"/>
  <c r="G37" i="5" s="1"/>
  <c r="G39" i="5" s="1"/>
  <c r="G41" i="5" s="1"/>
  <c r="G43" i="5" s="1"/>
  <c r="G45" i="5" s="1"/>
  <c r="G47" i="5" s="1"/>
  <c r="G49" i="5" s="1"/>
  <c r="G51" i="5" s="1"/>
  <c r="G53" i="5" s="1"/>
  <c r="G55" i="5" s="1"/>
  <c r="G57" i="5" s="1"/>
  <c r="G59" i="5" s="1"/>
  <c r="G61" i="5" s="1"/>
  <c r="G63" i="5" s="1"/>
  <c r="G65" i="5" s="1"/>
  <c r="G67" i="5" s="1"/>
  <c r="G69" i="5" s="1"/>
  <c r="G71" i="5" s="1"/>
  <c r="G73" i="5" s="1"/>
  <c r="G75" i="5" s="1"/>
  <c r="G77" i="5" s="1"/>
  <c r="G79" i="5" s="1"/>
  <c r="G81" i="5" s="1"/>
  <c r="G83" i="5" s="1"/>
  <c r="G85" i="5" s="1"/>
  <c r="G87" i="5" s="1"/>
  <c r="G89" i="5" s="1"/>
  <c r="G91" i="5" s="1"/>
  <c r="G93" i="5" s="1"/>
  <c r="M18" i="5"/>
  <c r="N18" i="5" s="1"/>
  <c r="O18" i="5" s="1"/>
  <c r="M17" i="5"/>
  <c r="N17" i="5" s="1"/>
  <c r="O17" i="5" s="1"/>
  <c r="M13" i="5"/>
  <c r="N13" i="5" s="1"/>
  <c r="O13" i="5" s="1"/>
  <c r="M14" i="5"/>
  <c r="N14" i="5" s="1"/>
  <c r="O14" i="5" s="1"/>
  <c r="J46" i="18" l="1"/>
  <c r="J47" i="18" s="1"/>
  <c r="K46" i="18"/>
  <c r="K47" i="18" s="1"/>
  <c r="D38" i="18"/>
  <c r="D39" i="18" s="1"/>
  <c r="P93" i="5"/>
  <c r="Q93" i="5"/>
  <c r="Q89" i="5"/>
  <c r="P89" i="5"/>
  <c r="Q91" i="5"/>
  <c r="P91" i="5"/>
  <c r="Q87" i="5"/>
  <c r="P87" i="5"/>
  <c r="P85" i="5"/>
  <c r="Q83" i="5"/>
  <c r="P83" i="5"/>
  <c r="P79" i="5"/>
  <c r="Q79" i="5"/>
  <c r="Q81" i="5"/>
  <c r="P81" i="5"/>
  <c r="Q77" i="5"/>
  <c r="P77" i="5"/>
  <c r="Q75" i="5"/>
  <c r="P75" i="5"/>
  <c r="Q73" i="5"/>
  <c r="P73" i="5"/>
  <c r="Q69" i="5"/>
  <c r="P69" i="5"/>
  <c r="P71" i="5"/>
  <c r="Q71" i="5"/>
  <c r="Q65" i="5"/>
  <c r="P65" i="5"/>
  <c r="P67" i="5"/>
  <c r="Q67" i="5"/>
  <c r="P63" i="5"/>
  <c r="Q63" i="5"/>
  <c r="Q61" i="5"/>
  <c r="P61" i="5"/>
  <c r="P59" i="5"/>
  <c r="Q59" i="5"/>
  <c r="Q57" i="5"/>
  <c r="P57" i="5"/>
  <c r="P55" i="5"/>
  <c r="Q55" i="5"/>
  <c r="P53" i="5"/>
  <c r="Q53" i="5"/>
  <c r="P51" i="5"/>
  <c r="Q51" i="5"/>
  <c r="P49" i="5"/>
  <c r="Q49" i="5"/>
  <c r="P47" i="5"/>
  <c r="Q47" i="5"/>
  <c r="P45" i="5"/>
  <c r="Q45" i="5"/>
  <c r="P43" i="5"/>
  <c r="Q43" i="5"/>
  <c r="P41" i="5"/>
  <c r="Q41" i="5"/>
  <c r="P39" i="5"/>
  <c r="Q39" i="5"/>
  <c r="P37" i="5"/>
  <c r="Q37" i="5"/>
  <c r="P35" i="5"/>
  <c r="Q35" i="5"/>
  <c r="P33" i="5"/>
  <c r="Q33" i="5"/>
  <c r="P31" i="5"/>
  <c r="Q31" i="5" s="1"/>
  <c r="P29" i="5"/>
  <c r="Q29" i="5" s="1"/>
  <c r="P27" i="5"/>
  <c r="Q27" i="5" s="1"/>
  <c r="P25" i="5"/>
  <c r="Q25" i="5" s="1"/>
  <c r="P23" i="5"/>
  <c r="Q23" i="5" s="1"/>
  <c r="P21" i="5"/>
  <c r="Q21" i="5" s="1"/>
  <c r="P19" i="5"/>
  <c r="Q19" i="5" s="1"/>
  <c r="P17" i="5"/>
  <c r="Q17" i="5" s="1"/>
  <c r="P13" i="5"/>
  <c r="Q13" i="5" s="1"/>
  <c r="M15" i="5"/>
  <c r="N15" i="5" s="1"/>
  <c r="O15" i="5" s="1"/>
  <c r="M16" i="5"/>
  <c r="N16" i="5" s="1"/>
  <c r="O16" i="5" s="1"/>
  <c r="I38" i="18" l="1"/>
  <c r="P15" i="5"/>
  <c r="Q15" i="5" s="1"/>
  <c r="C10" i="5" l="1"/>
  <c r="C9" i="5"/>
  <c r="K38" i="18"/>
  <c r="K39" i="18" s="1"/>
  <c r="J38" i="18"/>
  <c r="J39" i="18" s="1"/>
  <c r="D17" i="18"/>
  <c r="BC21" i="14"/>
  <c r="BB21" i="14"/>
  <c r="BA21" i="14"/>
  <c r="AZ21" i="14"/>
  <c r="AY21" i="14"/>
  <c r="AU21" i="14"/>
  <c r="AQ21" i="14"/>
  <c r="AP21" i="14"/>
  <c r="AO21" i="14"/>
  <c r="AN21" i="14"/>
  <c r="AJ21" i="14"/>
  <c r="AE21" i="14"/>
  <c r="AD21" i="14"/>
  <c r="AC21" i="14"/>
  <c r="AB21" i="14"/>
  <c r="AA21" i="14"/>
  <c r="Z21" i="14"/>
  <c r="Y21" i="14"/>
  <c r="X21" i="14"/>
  <c r="W21" i="14"/>
  <c r="V21" i="14"/>
  <c r="U21" i="14"/>
  <c r="BC20" i="14"/>
  <c r="BB20" i="14"/>
  <c r="BA20" i="14"/>
  <c r="AZ20" i="14"/>
  <c r="AY20" i="14"/>
  <c r="AU20" i="14"/>
  <c r="AQ20" i="14"/>
  <c r="AP20" i="14"/>
  <c r="AO20" i="14"/>
  <c r="AN20" i="14"/>
  <c r="AJ20" i="14"/>
  <c r="AE20" i="14"/>
  <c r="AD20" i="14"/>
  <c r="AC20" i="14"/>
  <c r="AB20" i="14"/>
  <c r="AA20" i="14"/>
  <c r="Z20" i="14"/>
  <c r="Y20" i="14"/>
  <c r="X20" i="14"/>
  <c r="W20" i="14"/>
  <c r="V20" i="14"/>
  <c r="U20" i="14"/>
  <c r="BC19" i="14"/>
  <c r="BB19" i="14"/>
  <c r="BA19" i="14"/>
  <c r="AZ19" i="14"/>
  <c r="AY19" i="14"/>
  <c r="AQ19" i="14"/>
  <c r="AP19" i="14"/>
  <c r="AO19" i="14"/>
  <c r="AN19" i="14"/>
  <c r="AE19" i="14"/>
  <c r="AD19" i="14"/>
  <c r="AC19" i="14"/>
  <c r="AB19" i="14"/>
  <c r="AA19" i="14"/>
  <c r="Z19" i="14"/>
  <c r="Y19" i="14"/>
  <c r="X19" i="14"/>
  <c r="W19" i="14"/>
  <c r="V19" i="14"/>
  <c r="U19" i="14"/>
  <c r="BC18" i="14"/>
  <c r="AE18" i="14"/>
  <c r="AD18" i="14"/>
  <c r="AC18" i="14"/>
  <c r="AB18" i="14"/>
  <c r="AA18" i="14"/>
  <c r="Z18" i="14"/>
  <c r="Y18" i="14"/>
  <c r="X18" i="14"/>
  <c r="W18" i="14"/>
  <c r="V18" i="14"/>
  <c r="U18" i="14"/>
  <c r="BC17" i="14"/>
  <c r="AE17" i="14"/>
  <c r="AD17" i="14"/>
  <c r="AC17" i="14"/>
  <c r="AB17" i="14"/>
  <c r="AA17" i="14"/>
  <c r="Z17" i="14"/>
  <c r="Y17" i="14"/>
  <c r="X17" i="14"/>
  <c r="W17" i="14"/>
  <c r="V17" i="14"/>
  <c r="U17" i="14"/>
  <c r="BC16" i="14"/>
  <c r="AE16" i="14"/>
  <c r="AD16" i="14"/>
  <c r="AC16" i="14"/>
  <c r="AB16" i="14"/>
  <c r="AA16" i="14"/>
  <c r="Z16" i="14"/>
  <c r="Y16" i="14"/>
  <c r="X16" i="14"/>
  <c r="W16" i="14"/>
  <c r="V16" i="14"/>
  <c r="U16" i="14"/>
  <c r="BC15" i="14"/>
  <c r="AE15" i="14"/>
  <c r="AD15" i="14"/>
  <c r="AC15" i="14"/>
  <c r="AB15" i="14"/>
  <c r="AA15" i="14"/>
  <c r="Z15" i="14"/>
  <c r="Y15" i="14"/>
  <c r="X15" i="14"/>
  <c r="W15" i="14"/>
  <c r="V15" i="14"/>
  <c r="U15" i="14"/>
  <c r="BC14" i="14"/>
  <c r="AE14" i="14"/>
  <c r="AD14" i="14"/>
  <c r="AC14" i="14"/>
  <c r="AB14" i="14"/>
  <c r="AA14" i="14"/>
  <c r="Z14" i="14"/>
  <c r="Y14" i="14"/>
  <c r="X14" i="14"/>
  <c r="W14" i="14"/>
  <c r="V14" i="14"/>
  <c r="U14" i="14"/>
  <c r="BC13" i="14"/>
  <c r="AE13" i="14"/>
  <c r="AD13" i="14"/>
  <c r="AC13" i="14"/>
  <c r="AB13" i="14"/>
  <c r="AA13" i="14"/>
  <c r="Z13" i="14"/>
  <c r="Y13" i="14"/>
  <c r="X13" i="14"/>
  <c r="W13" i="14"/>
  <c r="V13" i="14"/>
  <c r="U13" i="14"/>
  <c r="BC12" i="14"/>
  <c r="AZ12" i="14"/>
  <c r="AO12" i="14"/>
  <c r="AE12" i="14"/>
  <c r="AD12" i="14"/>
  <c r="AC12" i="14"/>
  <c r="AB12" i="14"/>
  <c r="AA12" i="14"/>
  <c r="Z12" i="14"/>
  <c r="Y12" i="14"/>
  <c r="X12" i="14"/>
  <c r="W12" i="14"/>
  <c r="V12" i="14"/>
  <c r="U12" i="14"/>
  <c r="AJ17" i="14" l="1"/>
  <c r="AU17" i="14" s="1"/>
  <c r="AP17" i="14"/>
  <c r="BA17" i="14" s="1"/>
  <c r="D7" i="14"/>
  <c r="D42" i="18"/>
  <c r="D43" i="18" s="1"/>
  <c r="I42" i="18" s="1"/>
  <c r="C11" i="5"/>
  <c r="C12" i="5" s="1"/>
  <c r="C13" i="5" s="1"/>
  <c r="C18" i="5" s="1"/>
  <c r="C19" i="5" s="1"/>
  <c r="D9" i="5"/>
  <c r="AF14" i="14"/>
  <c r="AM14" i="14" s="1"/>
  <c r="AX14" i="14" s="1"/>
  <c r="AF18" i="14"/>
  <c r="AQ18" i="14" s="1"/>
  <c r="BB18" i="14" s="1"/>
  <c r="AF12" i="14"/>
  <c r="AQ12" i="14" s="1"/>
  <c r="BB12" i="14" s="1"/>
  <c r="AF16" i="14"/>
  <c r="AJ16" i="14" s="1"/>
  <c r="AU16" i="14" s="1"/>
  <c r="AF20" i="14"/>
  <c r="AL20" i="14" s="1"/>
  <c r="AW20" i="14" s="1"/>
  <c r="AK18" i="14"/>
  <c r="AV18" i="14" s="1"/>
  <c r="AM20" i="14"/>
  <c r="AX20" i="14" s="1"/>
  <c r="AF13" i="14"/>
  <c r="AH13" i="14" s="1"/>
  <c r="AS13" i="14" s="1"/>
  <c r="AF17" i="14"/>
  <c r="AF21" i="14"/>
  <c r="AG21" i="14" s="1"/>
  <c r="AR21" i="14" s="1"/>
  <c r="AF15" i="14"/>
  <c r="AF19" i="14"/>
  <c r="AG19" i="14" s="1"/>
  <c r="AR19" i="14" s="1"/>
  <c r="AJ18" i="14" l="1"/>
  <c r="AU18" i="14" s="1"/>
  <c r="AL18" i="14"/>
  <c r="AW18" i="14" s="1"/>
  <c r="AO18" i="14"/>
  <c r="AZ18" i="14" s="1"/>
  <c r="AN18" i="14"/>
  <c r="AY18" i="14" s="1"/>
  <c r="AM18" i="14"/>
  <c r="AX18" i="14" s="1"/>
  <c r="AP18" i="14"/>
  <c r="BA18" i="14" s="1"/>
  <c r="AI17" i="14"/>
  <c r="AT17" i="14" s="1"/>
  <c r="AN17" i="14"/>
  <c r="AY17" i="14" s="1"/>
  <c r="AQ17" i="14"/>
  <c r="BB17" i="14" s="1"/>
  <c r="AO17" i="14"/>
  <c r="AZ17" i="14" s="1"/>
  <c r="AN16" i="14"/>
  <c r="AY16" i="14" s="1"/>
  <c r="AM16" i="14"/>
  <c r="AX16" i="14" s="1"/>
  <c r="AO16" i="14"/>
  <c r="AZ16" i="14" s="1"/>
  <c r="AQ16" i="14"/>
  <c r="BB16" i="14" s="1"/>
  <c r="AP16" i="14"/>
  <c r="BA16" i="14" s="1"/>
  <c r="AI15" i="14"/>
  <c r="AT15" i="14" s="1"/>
  <c r="AN15" i="14"/>
  <c r="AY15" i="14" s="1"/>
  <c r="AO15" i="14"/>
  <c r="AZ15" i="14" s="1"/>
  <c r="AJ15" i="14"/>
  <c r="AU15" i="14" s="1"/>
  <c r="AQ15" i="14"/>
  <c r="BB15" i="14" s="1"/>
  <c r="AP15" i="14"/>
  <c r="BA15" i="14" s="1"/>
  <c r="AH14" i="14"/>
  <c r="AS14" i="14" s="1"/>
  <c r="AG14" i="14"/>
  <c r="AR14" i="14" s="1"/>
  <c r="AN14" i="14"/>
  <c r="AY14" i="14" s="1"/>
  <c r="AJ14" i="14"/>
  <c r="AU14" i="14" s="1"/>
  <c r="AQ14" i="14"/>
  <c r="BB14" i="14" s="1"/>
  <c r="AP14" i="14"/>
  <c r="BA14" i="14" s="1"/>
  <c r="AO14" i="14"/>
  <c r="AZ14" i="14" s="1"/>
  <c r="AQ13" i="14"/>
  <c r="BB13" i="14" s="1"/>
  <c r="AP13" i="14"/>
  <c r="BA13" i="14" s="1"/>
  <c r="AN13" i="14"/>
  <c r="AY13" i="14" s="1"/>
  <c r="AO13" i="14"/>
  <c r="AZ13" i="14" s="1"/>
  <c r="AK12" i="14"/>
  <c r="AV12" i="14" s="1"/>
  <c r="AP12" i="14"/>
  <c r="BA12" i="14" s="1"/>
  <c r="AN12" i="14"/>
  <c r="AY12" i="14" s="1"/>
  <c r="AJ12" i="14"/>
  <c r="AU12" i="14" s="1"/>
  <c r="AJ19" i="14"/>
  <c r="AU19" i="14" s="1"/>
  <c r="AI18" i="14"/>
  <c r="AT18" i="14" s="1"/>
  <c r="AL14" i="14"/>
  <c r="AW14" i="14" s="1"/>
  <c r="AJ13" i="14"/>
  <c r="AU13" i="14" s="1"/>
  <c r="J42" i="18"/>
  <c r="J43" i="18" s="1"/>
  <c r="K42" i="18"/>
  <c r="K43" i="18" s="1"/>
  <c r="AG18" i="14"/>
  <c r="AR18" i="14" s="1"/>
  <c r="AI20" i="14"/>
  <c r="AT20" i="14" s="1"/>
  <c r="AH18" i="14"/>
  <c r="AS18" i="14" s="1"/>
  <c r="AK16" i="14"/>
  <c r="AV16" i="14" s="1"/>
  <c r="AK20" i="14"/>
  <c r="AV20" i="14" s="1"/>
  <c r="AH20" i="14"/>
  <c r="AS20" i="14" s="1"/>
  <c r="AL15" i="14"/>
  <c r="AW15" i="14" s="1"/>
  <c r="AI16" i="14"/>
  <c r="AT16" i="14" s="1"/>
  <c r="AG16" i="14"/>
  <c r="AR16" i="14" s="1"/>
  <c r="AI14" i="14"/>
  <c r="AT14" i="14" s="1"/>
  <c r="AK14" i="14"/>
  <c r="AV14" i="14" s="1"/>
  <c r="AL16" i="14"/>
  <c r="AW16" i="14" s="1"/>
  <c r="AH16" i="14"/>
  <c r="AS16" i="14" s="1"/>
  <c r="AG12" i="14"/>
  <c r="AR12" i="14" s="1"/>
  <c r="AG20" i="14"/>
  <c r="AR20" i="14" s="1"/>
  <c r="AM21" i="14"/>
  <c r="AX21" i="14" s="1"/>
  <c r="AK21" i="14"/>
  <c r="AV21" i="14" s="1"/>
  <c r="AM12" i="14"/>
  <c r="AX12" i="14" s="1"/>
  <c r="AI12" i="14"/>
  <c r="AT12" i="14" s="1"/>
  <c r="AH12" i="14"/>
  <c r="AS12" i="14" s="1"/>
  <c r="AL12" i="14"/>
  <c r="AW12" i="14" s="1"/>
  <c r="AK13" i="14"/>
  <c r="AV13" i="14" s="1"/>
  <c r="AL21" i="14"/>
  <c r="AW21" i="14" s="1"/>
  <c r="AK15" i="14"/>
  <c r="AV15" i="14" s="1"/>
  <c r="AM15" i="14"/>
  <c r="AX15" i="14" s="1"/>
  <c r="AH19" i="14"/>
  <c r="AS19" i="14" s="1"/>
  <c r="AH15" i="14"/>
  <c r="AS15" i="14" s="1"/>
  <c r="AM17" i="14"/>
  <c r="AX17" i="14" s="1"/>
  <c r="AG15" i="14"/>
  <c r="AR15" i="14" s="1"/>
  <c r="AG13" i="14"/>
  <c r="AR13" i="14" s="1"/>
  <c r="AM13" i="14"/>
  <c r="AX13" i="14" s="1"/>
  <c r="AI21" i="14"/>
  <c r="AT21" i="14" s="1"/>
  <c r="AL17" i="14"/>
  <c r="AW17" i="14" s="1"/>
  <c r="AK19" i="14"/>
  <c r="AV19" i="14" s="1"/>
  <c r="AK17" i="14"/>
  <c r="AV17" i="14" s="1"/>
  <c r="AI19" i="14"/>
  <c r="AT19" i="14" s="1"/>
  <c r="AI13" i="14"/>
  <c r="AT13" i="14" s="1"/>
  <c r="AM19" i="14"/>
  <c r="AX19" i="14" s="1"/>
  <c r="AL19" i="14"/>
  <c r="AW19" i="14" s="1"/>
  <c r="AL13" i="14"/>
  <c r="AW13" i="14" s="1"/>
  <c r="AH21" i="14"/>
  <c r="AS21" i="14" s="1"/>
  <c r="AH17" i="14"/>
  <c r="AS17" i="14" s="1"/>
  <c r="AG17" i="14"/>
  <c r="AR17" i="14" s="1"/>
  <c r="D6" i="14" l="1"/>
  <c r="D8" i="14" s="1"/>
  <c r="D9" i="14" s="1"/>
  <c r="D10" i="14" s="1"/>
  <c r="J6" i="18"/>
  <c r="J7" i="18" s="1"/>
  <c r="K6" i="18"/>
  <c r="K7" i="18" s="1"/>
</calcChain>
</file>

<file path=xl/sharedStrings.xml><?xml version="1.0" encoding="utf-8"?>
<sst xmlns="http://schemas.openxmlformats.org/spreadsheetml/2006/main" count="337" uniqueCount="176">
  <si>
    <t xml:space="preserve"> </t>
  </si>
  <si>
    <t>vapausaste</t>
  </si>
  <si>
    <t>erotuksen neliö</t>
  </si>
  <si>
    <t>erotus log-ka</t>
  </si>
  <si>
    <t>summa vapausaste</t>
  </si>
  <si>
    <t>A</t>
  </si>
  <si>
    <t>B</t>
  </si>
  <si>
    <t>ka (log)</t>
  </si>
  <si>
    <t>alaraja</t>
  </si>
  <si>
    <t>yläraja</t>
  </si>
  <si>
    <t>log10</t>
  </si>
  <si>
    <t>neliösumma</t>
  </si>
  <si>
    <t>Pvm</t>
  </si>
  <si>
    <t>HUOM</t>
  </si>
  <si>
    <t>Laajennettu epävarmuus U</t>
  </si>
  <si>
    <r>
      <t xml:space="preserve">vaihteluväli </t>
    </r>
    <r>
      <rPr>
        <b/>
        <sz val="11"/>
        <color theme="1"/>
        <rFont val="Calibri"/>
        <family val="2"/>
      </rPr>
      <t>±</t>
    </r>
  </si>
  <si>
    <t>Pesäkelaskenta, ei varmistusta</t>
  </si>
  <si>
    <t>Pesäkelaskenta, varmistettuja pesäkkeitä</t>
  </si>
  <si>
    <r>
      <t>u</t>
    </r>
    <r>
      <rPr>
        <b/>
        <vertAlign val="subscript"/>
        <sz val="11"/>
        <color theme="1"/>
        <rFont val="Calibri"/>
        <family val="2"/>
        <scheme val="minor"/>
      </rPr>
      <t>matrix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</si>
  <si>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tech</t>
    </r>
  </si>
  <si>
    <t>MPN</t>
  </si>
  <si>
    <r>
      <t>varmistuvuuden epävarmuus u</t>
    </r>
    <r>
      <rPr>
        <b/>
        <vertAlign val="subscript"/>
        <sz val="11"/>
        <color theme="1"/>
        <rFont val="Calibri"/>
        <family val="2"/>
        <scheme val="minor"/>
      </rPr>
      <t>conf</t>
    </r>
  </si>
  <si>
    <t>Tulokset</t>
  </si>
  <si>
    <t>Teknistä epävarmuutta käytetään määritettäessä yhdistettyä mittausepävarmuutta (8.1.2) tai  laajennettua teknistä epävarmuutta (8.2).</t>
  </si>
  <si>
    <t>Lisätiedot</t>
  </si>
  <si>
    <r>
      <t>u</t>
    </r>
    <r>
      <rPr>
        <b/>
        <vertAlign val="subscript"/>
        <sz val="11"/>
        <color theme="1"/>
        <rFont val="Calibri"/>
        <family val="2"/>
        <scheme val="minor"/>
      </rPr>
      <t>MPN</t>
    </r>
  </si>
  <si>
    <r>
      <t xml:space="preserve"> u</t>
    </r>
    <r>
      <rPr>
        <vertAlign val="subscript"/>
        <sz val="11"/>
        <color theme="1"/>
        <rFont val="Calibri"/>
        <family val="2"/>
        <scheme val="minor"/>
      </rPr>
      <t>distribution</t>
    </r>
  </si>
  <si>
    <t>testiannos 1</t>
  </si>
  <si>
    <t>testiannos 2</t>
  </si>
  <si>
    <t>testiannos 3</t>
  </si>
  <si>
    <t>testiannos 4</t>
  </si>
  <si>
    <t>testiannos 5</t>
  </si>
  <si>
    <t>testiannos 6</t>
  </si>
  <si>
    <t>testiannos 7</t>
  </si>
  <si>
    <t>testiannos 8</t>
  </si>
  <si>
    <t>testiannos 9</t>
  </si>
  <si>
    <t>testiannos 10</t>
  </si>
  <si>
    <t>testiannos 11</t>
  </si>
  <si>
    <t>Lisää keltaisiin soluihin määrittämäsi epävarmuuden osatekijät.</t>
  </si>
  <si>
    <t>Mikäli osatekijä on alle 20 % suurimmasta osatekijästä, sen voi jättää laskuista.</t>
  </si>
  <si>
    <t>pmy/g tai pmy/ml</t>
  </si>
  <si>
    <t>Näytetiedot</t>
  </si>
  <si>
    <t>Tunniste</t>
  </si>
  <si>
    <t>Testiannosten tulokset pmy/g tai pmy/ml</t>
  </si>
  <si>
    <t>Yhdistettu mittausepävarmuus. Laajennettu epävarmuus, k = 2</t>
  </si>
  <si>
    <t>Pitoisuus pmy/g tai pmy/ml 
(xij)</t>
  </si>
  <si>
    <t>Pitoisuuden log 10 pmy/ g tai ml 
(yij =  log10(xij))</t>
  </si>
  <si>
    <t>Pitoisuuksien logaritmien erotus 
(yiA-yiB)</t>
  </si>
  <si>
    <t>Näytemäärä p</t>
  </si>
  <si>
    <r>
      <t xml:space="preserve">Testiannos 
</t>
    </r>
    <r>
      <rPr>
        <i/>
        <sz val="10"/>
        <color theme="1"/>
        <rFont val="Calibri"/>
        <family val="2"/>
        <scheme val="minor"/>
      </rPr>
      <t>(j)</t>
    </r>
  </si>
  <si>
    <r>
      <t xml:space="preserve">Lasketut pesäkkeet 1 
</t>
    </r>
    <r>
      <rPr>
        <i/>
        <sz val="10"/>
        <color theme="1"/>
        <rFont val="Calibri"/>
        <family val="2"/>
        <scheme val="minor"/>
      </rPr>
      <t>(C1)</t>
    </r>
  </si>
  <si>
    <r>
      <t xml:space="preserve">Lasketut pesäkkeet 2 
</t>
    </r>
    <r>
      <rPr>
        <i/>
        <sz val="10"/>
        <color theme="1"/>
        <rFont val="Calibri"/>
        <family val="2"/>
        <scheme val="minor"/>
      </rPr>
      <t>(C2)</t>
    </r>
  </si>
  <si>
    <r>
      <t xml:space="preserve">Laskettujen pesäkkeiden määrä 
</t>
    </r>
    <r>
      <rPr>
        <i/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</rPr>
      <t>∑Cij)</t>
    </r>
  </si>
  <si>
    <r>
      <t>Tekninen epävarmuus u</t>
    </r>
    <r>
      <rPr>
        <b/>
        <vertAlign val="subscript"/>
        <sz val="10"/>
        <color theme="1"/>
        <rFont val="Calibri"/>
        <family val="2"/>
        <scheme val="minor"/>
      </rPr>
      <t>tech</t>
    </r>
  </si>
  <si>
    <r>
      <t>logaritmien erotuksen neliö 
(yiA-yiB)</t>
    </r>
    <r>
      <rPr>
        <i/>
        <vertAlign val="superscript"/>
        <sz val="10"/>
        <color theme="1"/>
        <rFont val="Calibri"/>
        <family val="2"/>
        <scheme val="minor"/>
      </rPr>
      <t>2</t>
    </r>
  </si>
  <si>
    <t>Tutkimuspäivä</t>
  </si>
  <si>
    <t>Laboratorion käyttämä näytetunnus</t>
  </si>
  <si>
    <t>Tiedot näytematriisista, tekijöistä, muista tulokseen vaikuttavista osatekijöistä</t>
  </si>
  <si>
    <r>
      <t xml:space="preserve">Näyte #
</t>
    </r>
    <r>
      <rPr>
        <i/>
        <sz val="10"/>
        <color theme="1"/>
        <rFont val="Calibri"/>
        <family val="2"/>
        <scheme val="minor"/>
      </rPr>
      <t>(i)</t>
    </r>
  </si>
  <si>
    <r>
      <t>Tulos u</t>
    </r>
    <r>
      <rPr>
        <b/>
        <vertAlign val="subscript"/>
        <sz val="10"/>
        <color theme="1"/>
        <rFont val="Calibri"/>
        <family val="2"/>
        <scheme val="minor"/>
      </rPr>
      <t>tech</t>
    </r>
  </si>
  <si>
    <r>
      <t xml:space="preserve">Laimennoskerroin 1 
</t>
    </r>
    <r>
      <rPr>
        <i/>
        <sz val="10"/>
        <color theme="1"/>
        <rFont val="Calibri"/>
        <family val="2"/>
        <scheme val="minor"/>
      </rPr>
      <t>(d1)</t>
    </r>
  </si>
  <si>
    <r>
      <t xml:space="preserve">Laimennoskerroin 2 
</t>
    </r>
    <r>
      <rPr>
        <i/>
        <sz val="10"/>
        <color theme="1"/>
        <rFont val="Calibri"/>
        <family val="2"/>
        <scheme val="minor"/>
      </rPr>
      <t>(d2)</t>
    </r>
  </si>
  <si>
    <t>Laskurin käyttö</t>
  </si>
  <si>
    <r>
      <t>5.2 Tekninen mittausepävarmuus u</t>
    </r>
    <r>
      <rPr>
        <b/>
        <vertAlign val="subscript"/>
        <sz val="10"/>
        <color theme="1"/>
        <rFont val="Calibri"/>
        <family val="2"/>
        <scheme val="minor"/>
      </rPr>
      <t>tech</t>
    </r>
  </si>
  <si>
    <r>
      <t>Määrittäminen laboratorion sisäisen uusittavuuden keskihajonnalla (s</t>
    </r>
    <r>
      <rPr>
        <vertAlign val="subscript"/>
        <sz val="10"/>
        <color theme="1"/>
        <rFont val="Calibri"/>
        <family val="2"/>
        <scheme val="minor"/>
      </rPr>
      <t>IR</t>
    </r>
    <r>
      <rPr>
        <sz val="10"/>
        <color theme="1"/>
        <rFont val="Calibri"/>
        <family val="2"/>
        <scheme val="minor"/>
      </rPr>
      <t>)</t>
    </r>
  </si>
  <si>
    <r>
      <t>tulos S</t>
    </r>
    <r>
      <rPr>
        <vertAlign val="subscript"/>
        <sz val="10"/>
        <color theme="1"/>
        <rFont val="Calibri"/>
        <family val="2"/>
        <scheme val="minor"/>
      </rPr>
      <t>IR:raw</t>
    </r>
    <r>
      <rPr>
        <sz val="10"/>
        <color theme="1"/>
        <rFont val="Calibri"/>
        <family val="2"/>
        <scheme val="minor"/>
      </rPr>
      <t xml:space="preserve"> 
= laboratorion sisäisen uusittavuuden keskihajonta
= tekninen epävarmuus u</t>
    </r>
    <r>
      <rPr>
        <vertAlign val="subscript"/>
        <sz val="10"/>
        <color theme="1"/>
        <rFont val="Calibri"/>
        <family val="2"/>
        <scheme val="minor"/>
      </rPr>
      <t>tech</t>
    </r>
  </si>
  <si>
    <r>
      <t>Määrittäminen laboratorion sisäisen toistettavuuden keskihajonnalla (s</t>
    </r>
    <r>
      <rPr>
        <vertAlign val="subscript"/>
        <sz val="10"/>
        <color theme="1"/>
        <rFont val="Calibri"/>
        <family val="2"/>
        <scheme val="minor"/>
      </rPr>
      <t>r</t>
    </r>
    <r>
      <rPr>
        <sz val="10"/>
        <color theme="1"/>
        <rFont val="Calibri"/>
        <family val="2"/>
        <scheme val="minor"/>
      </rPr>
      <t>)</t>
    </r>
  </si>
  <si>
    <r>
      <t>6. Matriisista johtuva epävarmuus u</t>
    </r>
    <r>
      <rPr>
        <b/>
        <vertAlign val="subscript"/>
        <sz val="10"/>
        <color theme="1"/>
        <rFont val="Calibri"/>
        <family val="2"/>
        <scheme val="minor"/>
      </rPr>
      <t>matrix</t>
    </r>
  </si>
  <si>
    <r>
      <t>Matriisista aiheutuvaa epävarmuutta u</t>
    </r>
    <r>
      <rPr>
        <vertAlign val="subscript"/>
        <sz val="10"/>
        <color theme="1"/>
        <rFont val="Calibri"/>
        <family val="2"/>
        <scheme val="minor"/>
      </rPr>
      <t>matrix</t>
    </r>
    <r>
      <rPr>
        <sz val="10"/>
        <color theme="1"/>
        <rFont val="Calibri"/>
        <family val="2"/>
        <scheme val="minor"/>
      </rPr>
      <t xml:space="preserve"> käytetään määritettäessä yhdistettyä mittausepävarmuutta (8.1.2).</t>
    </r>
  </si>
  <si>
    <r>
      <t>S</t>
    </r>
    <r>
      <rPr>
        <b/>
        <vertAlign val="subscript"/>
        <sz val="10"/>
        <color theme="1"/>
        <rFont val="Calibri"/>
        <family val="2"/>
        <scheme val="minor"/>
      </rPr>
      <t>IR:raw</t>
    </r>
  </si>
  <si>
    <t>Laskut</t>
  </si>
  <si>
    <t>Tulos</t>
  </si>
  <si>
    <r>
      <t>Matriisista johtuva epävarmuus u</t>
    </r>
    <r>
      <rPr>
        <b/>
        <vertAlign val="subscript"/>
        <sz val="10"/>
        <color theme="1"/>
        <rFont val="Calibri"/>
        <family val="2"/>
        <scheme val="minor"/>
      </rPr>
      <t>matrix</t>
    </r>
  </si>
  <si>
    <t>neliösumma/vapausaste</t>
  </si>
  <si>
    <t>https://standards.iso.org/iso/7218</t>
  </si>
  <si>
    <r>
      <t>A) Hiukkastilastollisesta jakaumasta johtuva epävarmuus  u</t>
    </r>
    <r>
      <rPr>
        <vertAlign val="subscript"/>
        <sz val="11"/>
        <color theme="1"/>
        <rFont val="Calibri"/>
        <family val="2"/>
        <scheme val="minor"/>
      </rPr>
      <t xml:space="preserve">Poisson </t>
    </r>
  </si>
  <si>
    <r>
      <t>B) Varmistuksen epävarmuus u</t>
    </r>
    <r>
      <rPr>
        <vertAlign val="subscript"/>
        <sz val="11"/>
        <color theme="1"/>
        <rFont val="Calibri"/>
        <family val="2"/>
        <scheme val="minor"/>
      </rPr>
      <t>conf</t>
    </r>
  </si>
  <si>
    <t>Lisää keltaiseen soluun määrittämäsi tekninen epävarmuus</t>
  </si>
  <si>
    <t>Täytä tähän kenttään tarvittavat tiedot matriisista, tekijöistä, määritysajankohdasta ja muista analyysiin vaikuttavista tekijöistä</t>
  </si>
  <si>
    <t>esimerkki</t>
  </si>
  <si>
    <r>
      <t xml:space="preserve">- Näytteistä tulee ottaa vähintään 10 testinäytettä enemmän kuin näytteitä on. 
</t>
    </r>
    <r>
      <rPr>
        <sz val="10"/>
        <color theme="1"/>
        <rFont val="Calibri"/>
        <family val="2"/>
      </rPr>
      <t xml:space="preserve">·  </t>
    </r>
    <r>
      <rPr>
        <sz val="10"/>
        <color theme="1"/>
        <rFont val="Calibri"/>
        <family val="2"/>
        <scheme val="minor"/>
      </rPr>
      <t>Yksi näyte: vähintään 11 testiannosta.
·  Seitsemän näytettä: yhteensä vähintään 17 testiannosta.
·  Kymmenen näytettä: yhteensä vähintään 20 testiannosta. 
- Laskettuja pesäkkeitä tulee olla yhteensä vähintään 30/näyte.
- Laske testiannosten tulokset pmy/g tai pmy/ml (ISO 7218).
- Syötä tulokset laskurin keltaisiin soluihin.</t>
    </r>
  </si>
  <si>
    <t>Täytä solu käsin. MPN-laskuri on ladattavissa osoitteesta:</t>
  </si>
  <si>
    <r>
      <t>u</t>
    </r>
    <r>
      <rPr>
        <b/>
        <i/>
        <vertAlign val="subscript"/>
        <sz val="11"/>
        <color theme="1"/>
        <rFont val="Calibri"/>
        <family val="2"/>
        <scheme val="minor"/>
      </rPr>
      <t>Poisson</t>
    </r>
  </si>
  <si>
    <r>
      <t>u</t>
    </r>
    <r>
      <rPr>
        <b/>
        <i/>
        <vertAlign val="subscript"/>
        <sz val="11"/>
        <color theme="1"/>
        <rFont val="Calibri"/>
        <family val="2"/>
        <scheme val="minor"/>
      </rPr>
      <t>conf</t>
    </r>
  </si>
  <si>
    <t>Laajennettu tekninen epävarmuus, k =2</t>
  </si>
  <si>
    <t>Sisäiseen uusittavuuteen perustuva laajennettu tekninen epävarmuus, k = 2</t>
  </si>
  <si>
    <t>Yhdistetty mittausepävarmuus, k = 2</t>
  </si>
  <si>
    <r>
      <t>varmistukseen otetut pesäkkeet n</t>
    </r>
    <r>
      <rPr>
        <vertAlign val="subscript"/>
        <sz val="11"/>
        <color theme="1"/>
        <rFont val="Calibri"/>
        <family val="2"/>
        <scheme val="minor"/>
      </rPr>
      <t>p</t>
    </r>
  </si>
  <si>
    <r>
      <t>varmistuneet pesäkkeet n</t>
    </r>
    <r>
      <rPr>
        <vertAlign val="subscript"/>
        <sz val="11"/>
        <color theme="1"/>
        <rFont val="Calibri"/>
        <family val="2"/>
        <scheme val="minor"/>
      </rPr>
      <t>c</t>
    </r>
  </si>
  <si>
    <t>yhteenlaskettu pesäkemäärä maljoilla C</t>
  </si>
  <si>
    <t>MITTAUSEPÄVARMUUS KVANTITATIIVISISSA MIKROBIOLOGISISSA MÄÄRITYKSISSÄ</t>
  </si>
  <si>
    <t>Yleistä</t>
  </si>
  <si>
    <r>
      <t>Tekninen epävarmuus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u</t>
    </r>
    <r>
      <rPr>
        <b/>
        <i/>
        <vertAlign val="subscript"/>
        <sz val="11"/>
        <color theme="1"/>
        <rFont val="Calibri"/>
        <family val="2"/>
        <scheme val="minor"/>
      </rPr>
      <t>tech</t>
    </r>
    <r>
      <rPr>
        <b/>
        <sz val="11"/>
        <color theme="1"/>
        <rFont val="Calibri"/>
        <family val="2"/>
        <scheme val="minor"/>
      </rPr>
      <t>)</t>
    </r>
  </si>
  <si>
    <r>
      <t>Matriisista johtuva epävarmuus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u</t>
    </r>
    <r>
      <rPr>
        <b/>
        <i/>
        <vertAlign val="subscript"/>
        <sz val="11"/>
        <color theme="1"/>
        <rFont val="Calibri"/>
        <family val="2"/>
        <scheme val="minor"/>
      </rPr>
      <t>matrix</t>
    </r>
    <r>
      <rPr>
        <b/>
        <sz val="11"/>
        <color theme="1"/>
        <rFont val="Calibri"/>
        <family val="2"/>
        <scheme val="minor"/>
      </rPr>
      <t>)</t>
    </r>
  </si>
  <si>
    <t>Mikrobien epätasaisesta jakautumisesta johtuva epävarmuus</t>
  </si>
  <si>
    <r>
      <t>Yhdistetty epävarmuus,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u</t>
    </r>
    <r>
      <rPr>
        <b/>
        <i/>
        <vertAlign val="subscript"/>
        <sz val="11"/>
        <color theme="1"/>
        <rFont val="Calibri"/>
        <family val="2"/>
        <scheme val="minor"/>
      </rPr>
      <t>c</t>
    </r>
    <r>
      <rPr>
        <b/>
        <i/>
        <sz val="11"/>
        <color theme="1"/>
        <rFont val="Calibri"/>
        <family val="2"/>
        <scheme val="minor"/>
      </rPr>
      <t>(y)</t>
    </r>
  </si>
  <si>
    <r>
      <t>Laajennettu epävarmuus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U</t>
    </r>
    <r>
      <rPr>
        <b/>
        <sz val="11"/>
        <color theme="1"/>
        <rFont val="Calibri"/>
        <family val="2"/>
        <scheme val="minor"/>
      </rPr>
      <t>)</t>
    </r>
  </si>
  <si>
    <r>
      <t xml:space="preserve">Laajennettu mittausepävarmuus on laskettavissa välilehdellä </t>
    </r>
    <r>
      <rPr>
        <b/>
        <sz val="11"/>
        <color theme="1"/>
        <rFont val="Calibri"/>
        <family val="2"/>
        <scheme val="minor"/>
      </rPr>
      <t>Yhdistetty epävarmuus.</t>
    </r>
  </si>
  <si>
    <t>Mittausepävarmuuden ilmoittaminen tutkimusselosteessa</t>
  </si>
  <si>
    <t>Mittausepävarmuus voidaan ilmoittaa tutkimusselosteessa seuraavilla tavoilla:</t>
  </si>
  <si>
    <r>
      <t xml:space="preserve">x </t>
    </r>
    <r>
      <rPr>
        <sz val="11"/>
        <color theme="1"/>
        <rFont val="Calibri"/>
        <family val="2"/>
        <scheme val="minor"/>
      </rPr>
      <t>pmy/g tai pmy/ml [10</t>
    </r>
    <r>
      <rPr>
        <i/>
        <vertAlign val="superscript"/>
        <sz val="11"/>
        <color theme="1"/>
        <rFont val="Calibri"/>
        <family val="2"/>
        <scheme val="minor"/>
      </rPr>
      <t>y-U</t>
    </r>
    <r>
      <rPr>
        <sz val="11"/>
        <color theme="1"/>
        <rFont val="Calibri"/>
        <family val="2"/>
        <scheme val="minor"/>
      </rPr>
      <t>; 10</t>
    </r>
    <r>
      <rPr>
        <i/>
        <vertAlign val="superscript"/>
        <sz val="11"/>
        <color theme="1"/>
        <rFont val="Calibri"/>
        <family val="2"/>
        <scheme val="minor"/>
      </rPr>
      <t>y+U</t>
    </r>
    <r>
      <rPr>
        <sz val="11"/>
        <color theme="1"/>
        <rFont val="Calibri"/>
        <family val="2"/>
        <scheme val="minor"/>
      </rPr>
      <t>].</t>
    </r>
  </si>
  <si>
    <t xml:space="preserve">y ± U log10 pmy/g tai pmy/ml tai </t>
  </si>
  <si>
    <t xml:space="preserve">Mittausepävarmuus kuvaa tuloksen arvon oletettua vaihtelua. Testauslaboratorioita </t>
  </si>
  <si>
    <t xml:space="preserve">koskevan standardin ISO 17025 mukaan laboratorion tulee arvioida tuloksiin liittyvä epävarmuus. </t>
  </si>
  <si>
    <t>Tämän mittausepävarmuuslaskurin laskentamalli perustuu ISO 19036 -standardin FDIS-versioon.</t>
  </si>
  <si>
    <t>Standardin soveltamisalueeseen kuuluvat elintarvikkeet, rehut, elintarvikkeiden tuotanto- ja käsittely-</t>
  </si>
  <si>
    <t xml:space="preserve">ympäristön näytteet sekä alkutuotannon näytteet. Se kattaa kvantitatiiviset mikrobiologiset </t>
  </si>
  <si>
    <t xml:space="preserve">määritysmenetelmät, jotka perustuvat pesäkelaskentaan, MPN-tekniikoihin, erilaisiin laitetekniikoihin </t>
  </si>
  <si>
    <t xml:space="preserve">(esim. impedanssi tai virtaussytometria), molekyylibiologiaan (esim. kvantitatiivinen PCR) tai </t>
  </si>
  <si>
    <t>ATP-mittaukseen.</t>
  </si>
  <si>
    <t xml:space="preserve">Mikrobiologisen mittaustuloksen yhdistetty epävarmuus saadaan yhdistämällä komponenteista, jotka </t>
  </si>
  <si>
    <t xml:space="preserve">ovat 1. tekninen epävarmuus, 2. matriisista johtuva epävarmuus ja 3. mikrobien epätasaisesta </t>
  </si>
  <si>
    <t xml:space="preserve">jakautumisesta johtuva epävarmuus: hiukkastilastollisesta hajonnasta johtuva epävarmuus, </t>
  </si>
  <si>
    <t>MPN-menetelmiin liittyvä epävarmuus ja pesäkkeiden varmistukseen liittyvä epävarmuus.</t>
  </si>
  <si>
    <t xml:space="preserve">Teknisellä mittausepävarmuudella tarkoitetaan analyysin teknisestä suorituksesta johtuvaa epävarmuutta. </t>
  </si>
  <si>
    <t>Se perustuu analyysituloksen uusittavuuden keskihajontaan ja määritetään menetelmäkohtaisesti. Sen</t>
  </si>
  <si>
    <t xml:space="preserve"> määrittämisessä käytetään laboratoriolle tyypillisiä mikrobipitoisuuksia ja matriisia ja siihen sisällytetään</t>
  </si>
  <si>
    <t xml:space="preserve"> kaikki eri työvaiheisiin liittyvä vaihtelu: analyysin tekijä, työtavat, välineet jne. Tekninen epävarmuus on</t>
  </si>
  <si>
    <t xml:space="preserve"> määritettävä aina uudelleen, kun jokin siihen vaikuttava tekijä muuttuu.</t>
  </si>
  <si>
    <t xml:space="preserve">Matriisista johtuva epävarmuus määritetään toistettavuuden keskihajontana, kun analyysi tehdään samasta </t>
  </si>
  <si>
    <t>laboratorionäytteestä otetusta testinäytteestä samanlaisissa olosuhteissa. Kun matriisista johtuva</t>
  </si>
  <si>
    <t xml:space="preserve"> epävarmuus on määritetty, sitä voidaan käyttää kyseisen matriisin kaikkien kvantitatiivisten</t>
  </si>
  <si>
    <t xml:space="preserve"> mikrobiologisten analyysien epävarmuuden osana. On suositeltavaa määrittää matriisista johtuva</t>
  </si>
  <si>
    <t xml:space="preserve"> epävarmuus luonnollisesti kontaminoituneista näytteistä, jolloin voidaan kvantitoida jokin matriisissa</t>
  </si>
  <si>
    <t xml:space="preserve"> yleisenä esiintyvä mikrobi. Nestemäiselle tai hyvin homogenoidulle laboratorionäytteelle voidaan käyttää</t>
  </si>
  <si>
    <r>
      <t xml:space="preserve"> kiinteää arvoa </t>
    </r>
    <r>
      <rPr>
        <i/>
        <sz val="11"/>
        <color theme="1"/>
        <rFont val="Calibri"/>
        <family val="2"/>
        <scheme val="minor"/>
      </rPr>
      <t>u</t>
    </r>
    <r>
      <rPr>
        <i/>
        <vertAlign val="subscript"/>
        <sz val="11"/>
        <color theme="1"/>
        <rFont val="Calibri"/>
        <family val="2"/>
        <scheme val="minor"/>
      </rPr>
      <t>matrix</t>
    </r>
    <r>
      <rPr>
        <sz val="11"/>
        <color theme="1"/>
        <rFont val="Calibri"/>
        <family val="2"/>
        <scheme val="minor"/>
      </rPr>
      <t>=0,1 log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pmy/g tai ml. </t>
    </r>
  </si>
  <si>
    <t xml:space="preserve">Homogeenisessakin näytteessä on luonnollista vaihtelua siinä, miten tasaisesti mikrobit jakautuvat siinä. </t>
  </si>
  <si>
    <t>Tätä vaihtelua kuvataan Poisson-jakaumalla. Pesäkelaskentaan perustuvissa menetelmissä</t>
  </si>
  <si>
    <r>
      <t xml:space="preserve">hiukkastilastollisesta hajonnasta johtuva epävarmuus 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u</t>
    </r>
    <r>
      <rPr>
        <b/>
        <i/>
        <vertAlign val="subscript"/>
        <sz val="11"/>
        <color theme="1"/>
        <rFont val="Calibri"/>
        <family val="2"/>
        <scheme val="minor"/>
      </rPr>
      <t xml:space="preserve">Poisson </t>
    </r>
    <r>
      <rPr>
        <b/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Calibri"/>
        <family val="2"/>
        <scheme val="minor"/>
      </rPr>
      <t>riippuu laskettujen pesäkkeiden</t>
    </r>
  </si>
  <si>
    <t xml:space="preserve"> kokonaismäärästä: epävarmuus on sitä suurempi, mitä pienempi on pesäkeluku.</t>
  </si>
  <si>
    <r>
      <t xml:space="preserve">MPN-tekniikoihin liittyvä epävarmuus 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u</t>
    </r>
    <r>
      <rPr>
        <b/>
        <i/>
        <vertAlign val="subscript"/>
        <sz val="11"/>
        <color theme="1"/>
        <rFont val="Calibri"/>
        <family val="2"/>
        <scheme val="minor"/>
      </rPr>
      <t xml:space="preserve">MPN </t>
    </r>
    <r>
      <rPr>
        <b/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Calibri"/>
        <family val="2"/>
        <scheme val="minor"/>
      </rPr>
      <t>mikrobien epätasaisesta jakautumisesta johtuva epävarmuus</t>
    </r>
  </si>
  <si>
    <t xml:space="preserve"> on suurempi kuin Poisson-jakaumaan perustuva epävarmuus ja riippuu tuloksesta. Jotkin MPN-määritykset</t>
  </si>
  <si>
    <t xml:space="preserve"> edellyttävät kohdeorganismin varmistamista, jolloin MPN-tulos ja sen epävarmuus on laskettava</t>
  </si>
  <si>
    <t xml:space="preserve"> varmistetuista positiivisista tuloksista.</t>
  </si>
  <si>
    <t>Edellä esitetyistä komponenteista yhdistämällä saadaan yhdistetty mittausepävarmuus. Jos jokin</t>
  </si>
  <si>
    <t>Mittausepävarmuus ilmoitetaan laajennettuna epävarmuutena, joka saadaan kertomalla yhdistetty</t>
  </si>
  <si>
    <t xml:space="preserve">Tutkimusselosteessa on lisäksi ilmoitettava, mihin mittausepävarmuuden arviointi perustuu. </t>
  </si>
  <si>
    <t>Esimerkiksi seuraavasti: ”Laajennettu epävarmuus on arvioitu standardin 19036 mukaan, ja perustuu</t>
  </si>
  <si>
    <t xml:space="preserve">Jokainen laboratorio vastaa laskurilla laskemistaan mittausepävarmuuslaskelmista. </t>
  </si>
  <si>
    <r>
      <t xml:space="preserve">Ruokavirasto ei vastaa laboratorion tuloksista. </t>
    </r>
    <r>
      <rPr>
        <sz val="11"/>
        <color theme="1"/>
        <rFont val="Calibri"/>
        <family val="2"/>
        <scheme val="minor"/>
      </rPr>
      <t xml:space="preserve">Jos käyttäjät havaitsevat laskurissa virheellisyyksiä </t>
    </r>
  </si>
  <si>
    <t>tai muuta kysyttävää, pyydetään olemaan yhteydessä Kirsi-Maria Eklundiin (kirsi-maria.eklund@ruokavirasto.fi).</t>
  </si>
  <si>
    <r>
      <t xml:space="preserve">Yksittäisen tuloksen pesäkkeiden varmistukseen liittyvän epävarmuuden 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u</t>
    </r>
    <r>
      <rPr>
        <b/>
        <i/>
        <vertAlign val="subscript"/>
        <sz val="11"/>
        <color theme="1"/>
        <rFont val="Calibri"/>
        <family val="2"/>
        <scheme val="minor"/>
      </rPr>
      <t xml:space="preserve">conf </t>
    </r>
    <r>
      <rPr>
        <b/>
        <sz val="11"/>
        <color theme="1"/>
        <rFont val="Calibri"/>
        <family val="2"/>
        <scheme val="minor"/>
      </rPr>
      <t xml:space="preserve">) </t>
    </r>
    <r>
      <rPr>
        <sz val="11"/>
        <color theme="1"/>
        <rFont val="Calibri"/>
        <family val="2"/>
        <scheme val="minor"/>
      </rPr>
      <t xml:space="preserve">laskeminen perustuu  binomijakaumaan. </t>
    </r>
  </si>
  <si>
    <t>osatekijöistä on &lt; 20 % suurimmasta tekijästä, se voidaan jättää huomiotta. Standardi antaa mahdollisuuden</t>
  </si>
  <si>
    <t>käyttää yhdistetyn epävarmuuden sijasta pelkästään uusittavuuden keskihajontaa (= tekninen epävarmuus).</t>
  </si>
  <si>
    <t xml:space="preserve">epävarmuus kattavuuskertoimella. Käytettäessä kattavuuskertoimen arvona k=2, tulos vastaa suunnilleen 95 %:n luottamustasoa. </t>
  </si>
  <si>
    <t>y log10 pmy/g tai pmy/ml [y-U; y+U] tai</t>
  </si>
  <si>
    <t>mittausepävarmuus perustuu vain uusittavuuden keskihajontaan, se on myös ilmaistava tutkimusselosteessa.</t>
  </si>
  <si>
    <t>standardiepävarmuuteen kerrottuna kattavuuskertoimella k=2, joka vastaa luottamustasoa 95%.” Jos</t>
  </si>
  <si>
    <t>Pesäkkeiden epätasaisesta jakautumisesta johtuva epävarmuus.</t>
  </si>
  <si>
    <t>Täytä näytteen tietojen perusteella tarvittavat keltaiset solut.</t>
  </si>
  <si>
    <t>Täytä käsin tai kopioi välilehdeltä "tekninen epävarmuus"</t>
  </si>
  <si>
    <t>Täytä käsin tai kopioi välilehdeltä "matriisin epävarmuus"</t>
  </si>
  <si>
    <t>Yksittäisen näytteen hiukkastilastollinen jakauma. Syötä tiedot alla olevaan kohtaan.</t>
  </si>
  <si>
    <r>
      <t xml:space="preserve">Yhdistetyn epävarmuuden laskentataulukko on välilehdellä </t>
    </r>
    <r>
      <rPr>
        <b/>
        <sz val="11"/>
        <color theme="1"/>
        <rFont val="Calibri"/>
        <family val="2"/>
        <scheme val="minor"/>
      </rPr>
      <t>Yhdistetty epävarmuus</t>
    </r>
    <r>
      <rPr>
        <sz val="11"/>
        <color theme="1"/>
        <rFont val="Calibri"/>
        <family val="2"/>
        <scheme val="minor"/>
      </rPr>
      <t>.</t>
    </r>
  </si>
  <si>
    <t xml:space="preserve">Mikrobien epätasaisesta jakautumisesta johtuva epävarmuus yksittäiselle tutkimustulokselle on </t>
  </si>
  <si>
    <r>
      <rPr>
        <sz val="11"/>
        <color theme="1"/>
        <rFont val="Calibri"/>
        <family val="2"/>
        <scheme val="minor"/>
      </rPr>
      <t xml:space="preserve"> laskettavissa välilehdellä </t>
    </r>
    <r>
      <rPr>
        <b/>
        <sz val="11"/>
        <color theme="1"/>
        <rFont val="Calibri"/>
        <family val="2"/>
        <scheme val="minor"/>
      </rPr>
      <t xml:space="preserve">Yhdistetty epävarmuus. </t>
    </r>
  </si>
  <si>
    <r>
      <t xml:space="preserve">Laskentataulukko matriisista johtuvan epävarmuuden määrittämiseksi on välilehdellä </t>
    </r>
    <r>
      <rPr>
        <b/>
        <sz val="11"/>
        <color theme="1"/>
        <rFont val="Calibri"/>
        <family val="2"/>
        <scheme val="minor"/>
      </rPr>
      <t>matriisin epävarmuus umatrix 6.</t>
    </r>
  </si>
  <si>
    <r>
      <t xml:space="preserve">Laskentataulukko teknisen epävarmuuden määrittämiseksi on välilehdellä </t>
    </r>
    <r>
      <rPr>
        <b/>
        <sz val="11"/>
        <color theme="1"/>
        <rFont val="Calibri"/>
        <family val="2"/>
        <scheme val="minor"/>
      </rPr>
      <t>tekninen epävarmuus utech 5.</t>
    </r>
  </si>
  <si>
    <r>
      <t>- Näytemäärän tulee olla vähintään 10 
- Laskettuja pesäkkeitä tulee olla yhteensä vähintään 30/näyte
- Syötä laskettujen pesäkkeiden lukumäärät ja näytteiden laimennoskertoimet keltaisiin soluihin.
Laimennoskertoimena d käytetään 10:n potenssia. Esim. 10</t>
    </r>
    <r>
      <rPr>
        <b/>
        <vertAlign val="superscript"/>
        <sz val="10"/>
        <color theme="1"/>
        <rFont val="Calibri"/>
        <family val="2"/>
        <scheme val="minor"/>
      </rPr>
      <t>-4</t>
    </r>
    <r>
      <rPr>
        <b/>
        <sz val="10"/>
        <color theme="1"/>
        <rFont val="Calibri"/>
        <family val="2"/>
        <scheme val="minor"/>
      </rPr>
      <t xml:space="preserve"> =&gt; d = 4.</t>
    </r>
  </si>
  <si>
    <r>
      <t>Tekninen epävarmuus u</t>
    </r>
    <r>
      <rPr>
        <vertAlign val="subscript"/>
        <sz val="11"/>
        <color theme="1"/>
        <rFont val="Calibri"/>
        <family val="2"/>
        <scheme val="minor"/>
      </rPr>
      <t>tech</t>
    </r>
  </si>
  <si>
    <t>Täytä solu käsin tai kopioi välilehdeltä "tekninen epävarmuus"</t>
  </si>
  <si>
    <t>Täytä näytteen tulos logaritmina pmy/g tai pmy/ml</t>
  </si>
  <si>
    <t>log(10) pmy/g tai pmy/ml</t>
  </si>
  <si>
    <t>Yksittäisen tuloksen mittausepävarmuus, perustuu laajennettuun yhdistettyyn mittausepävarmuuteen, k =2</t>
  </si>
  <si>
    <t xml:space="preserve">Yksittäisen tuloksen mittausepävarmuus, perustuu laajennettuun tekniseen epävarmuuteen </t>
  </si>
  <si>
    <t>TULOKSET</t>
  </si>
  <si>
    <t>OSATEKIJÄT</t>
  </si>
  <si>
    <r>
      <t>Poisson-epävarmuus u</t>
    </r>
    <r>
      <rPr>
        <b/>
        <vertAlign val="subscript"/>
        <sz val="11"/>
        <color theme="1"/>
        <rFont val="Calibri"/>
        <family val="2"/>
        <scheme val="minor"/>
      </rPr>
      <t>Poisson</t>
    </r>
    <r>
      <rPr>
        <b/>
        <sz val="11"/>
        <color theme="1"/>
        <rFont val="Calibri"/>
        <family val="2"/>
        <scheme val="minor"/>
      </rPr>
      <t xml:space="preserve"> </t>
    </r>
  </si>
  <si>
    <t>Korjattu laskentataulukoihin laske.jos -funktion määreen &gt;0 tilalle &gt;=0</t>
  </si>
  <si>
    <t>Päivitykset</t>
  </si>
  <si>
    <t>kattavuuskerroin</t>
  </si>
  <si>
    <r>
      <t>Tekninen epävarmuus u</t>
    </r>
    <r>
      <rPr>
        <vertAlign val="subscript"/>
        <sz val="10"/>
        <color theme="1"/>
        <rFont val="Calibri"/>
        <family val="2"/>
        <scheme val="minor"/>
      </rPr>
      <t>tech</t>
    </r>
    <r>
      <rPr>
        <sz val="10"/>
        <color theme="1"/>
        <rFont val="Calibri"/>
        <family val="2"/>
        <scheme val="minor"/>
      </rPr>
      <t xml:space="preserve"> x kattavuuskerroin</t>
    </r>
  </si>
  <si>
    <t>Laajennettu tekninen epävarmuus, luottamustaso 95 %</t>
  </si>
  <si>
    <t>Yksittäisen tuloksen epävarmuuden laskeminen: välilehti "Yhdistetty epävarmuus".</t>
  </si>
  <si>
    <t>Lisätty teknisen epävarmuuden laskuriin laajennetun epävarmuuden kattavuuskerroin ja tulos prosentteina</t>
  </si>
  <si>
    <t>Poistettu Yhdistetty epävarmuus -välilehdeltä valmiiksi syötetyt arvot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</si>
</sst>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bscript"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gray0625"/>
    </fill>
    <fill>
      <patternFill patternType="gray0625">
        <bgColor theme="2" tint="-4.9989318521683403E-2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86">
    <xf numFmtId="0" fontId="0" fillId="0" borderId="0" xfId="0"/>
    <xf numFmtId="1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11" fontId="14" fillId="0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3" xfId="0" applyFont="1" applyFill="1" applyBorder="1" applyAlignment="1"/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11" fontId="13" fillId="0" borderId="2" xfId="0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center"/>
    </xf>
    <xf numFmtId="166" fontId="14" fillId="8" borderId="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1" fontId="14" fillId="7" borderId="2" xfId="0" applyNumberFormat="1" applyFont="1" applyFill="1" applyBorder="1" applyAlignment="1">
      <alignment horizontal="center"/>
    </xf>
    <xf numFmtId="165" fontId="14" fillId="6" borderId="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top" wrapText="1"/>
    </xf>
    <xf numFmtId="0" fontId="13" fillId="9" borderId="0" xfId="0" applyFont="1" applyFill="1" applyBorder="1" applyAlignment="1">
      <alignment vertical="top"/>
    </xf>
    <xf numFmtId="0" fontId="13" fillId="0" borderId="0" xfId="0" applyFont="1"/>
    <xf numFmtId="0" fontId="14" fillId="0" borderId="0" xfId="0" applyFont="1"/>
    <xf numFmtId="0" fontId="13" fillId="0" borderId="0" xfId="0" applyFont="1" applyFill="1"/>
    <xf numFmtId="0" fontId="13" fillId="0" borderId="0" xfId="0" quotePrefix="1" applyFont="1" applyFill="1" applyBorder="1" applyAlignment="1">
      <alignment vertical="top" wrapText="1"/>
    </xf>
    <xf numFmtId="0" fontId="11" fillId="0" borderId="0" xfId="0" applyFont="1" applyFill="1"/>
    <xf numFmtId="0" fontId="13" fillId="0" borderId="8" xfId="0" applyFont="1" applyFill="1" applyBorder="1" applyAlignment="1">
      <alignment vertical="top" wrapText="1"/>
    </xf>
    <xf numFmtId="0" fontId="14" fillId="5" borderId="0" xfId="0" applyFont="1" applyFill="1"/>
    <xf numFmtId="0" fontId="14" fillId="4" borderId="0" xfId="0" applyFont="1" applyFill="1"/>
    <xf numFmtId="0" fontId="14" fillId="5" borderId="0" xfId="0" applyFont="1" applyFill="1" applyBorder="1" applyAlignment="1">
      <alignment textRotation="90"/>
    </xf>
    <xf numFmtId="0" fontId="14" fillId="4" borderId="0" xfId="0" applyFont="1" applyFill="1" applyBorder="1"/>
    <xf numFmtId="2" fontId="14" fillId="4" borderId="0" xfId="0" applyNumberFormat="1" applyFont="1" applyFill="1" applyBorder="1"/>
    <xf numFmtId="2" fontId="14" fillId="5" borderId="0" xfId="0" applyNumberFormat="1" applyFont="1" applyFill="1" applyBorder="1"/>
    <xf numFmtId="0" fontId="11" fillId="0" borderId="0" xfId="0" applyFont="1"/>
    <xf numFmtId="0" fontId="13" fillId="0" borderId="3" xfId="0" applyFont="1" applyBorder="1"/>
    <xf numFmtId="164" fontId="11" fillId="0" borderId="3" xfId="1" applyNumberFormat="1" applyFont="1" applyFill="1" applyBorder="1"/>
    <xf numFmtId="0" fontId="13" fillId="0" borderId="2" xfId="0" applyFont="1" applyFill="1" applyBorder="1" applyAlignment="1">
      <alignment textRotation="90"/>
    </xf>
    <xf numFmtId="0" fontId="13" fillId="0" borderId="2" xfId="0" applyFont="1" applyBorder="1" applyAlignment="1">
      <alignment textRotation="90" wrapText="1"/>
    </xf>
    <xf numFmtId="0" fontId="13" fillId="0" borderId="0" xfId="0" applyFont="1" applyBorder="1" applyAlignment="1"/>
    <xf numFmtId="2" fontId="14" fillId="4" borderId="10" xfId="0" applyNumberFormat="1" applyFont="1" applyFill="1" applyBorder="1"/>
    <xf numFmtId="0" fontId="14" fillId="4" borderId="0" xfId="0" applyFont="1" applyFill="1" applyBorder="1" applyAlignment="1">
      <alignment textRotation="90"/>
    </xf>
    <xf numFmtId="0" fontId="14" fillId="4" borderId="10" xfId="0" applyFont="1" applyFill="1" applyBorder="1" applyAlignment="1">
      <alignment textRotation="90"/>
    </xf>
    <xf numFmtId="164" fontId="13" fillId="6" borderId="2" xfId="0" applyNumberFormat="1" applyFont="1" applyFill="1" applyBorder="1" applyAlignment="1">
      <alignment horizontal="center"/>
    </xf>
    <xf numFmtId="1" fontId="13" fillId="6" borderId="2" xfId="0" applyNumberFormat="1" applyFont="1" applyFill="1" applyBorder="1" applyAlignment="1">
      <alignment horizontal="center"/>
    </xf>
    <xf numFmtId="0" fontId="11" fillId="0" borderId="3" xfId="0" applyFont="1" applyBorder="1" applyAlignment="1"/>
    <xf numFmtId="0" fontId="11" fillId="9" borderId="0" xfId="0" applyFont="1" applyFill="1" applyBorder="1" applyAlignment="1">
      <alignment vertical="top"/>
    </xf>
    <xf numFmtId="0" fontId="13" fillId="3" borderId="2" xfId="0" applyFont="1" applyFill="1" applyBorder="1" applyAlignment="1" applyProtection="1">
      <alignment horizontal="center"/>
      <protection locked="0"/>
    </xf>
    <xf numFmtId="11" fontId="13" fillId="0" borderId="2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Protection="1">
      <protection locked="0"/>
    </xf>
    <xf numFmtId="0" fontId="20" fillId="3" borderId="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protection locked="0"/>
    </xf>
    <xf numFmtId="0" fontId="14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1" fillId="0" borderId="0" xfId="2" applyAlignment="1">
      <alignment vertical="center"/>
    </xf>
    <xf numFmtId="0" fontId="0" fillId="0" borderId="0" xfId="0" applyAlignment="1"/>
    <xf numFmtId="0" fontId="0" fillId="3" borderId="5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13" fillId="0" borderId="2" xfId="0" applyFont="1" applyFill="1" applyBorder="1" applyAlignment="1" applyProtection="1">
      <alignment horizontal="left" vertical="top"/>
      <protection locked="0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166" fontId="0" fillId="3" borderId="5" xfId="0" applyNumberFormat="1" applyFont="1" applyFill="1" applyBorder="1" applyAlignment="1" applyProtection="1">
      <alignment horizontal="center"/>
      <protection locked="0"/>
    </xf>
    <xf numFmtId="166" fontId="0" fillId="3" borderId="2" xfId="0" applyNumberFormat="1" applyFont="1" applyFill="1" applyBorder="1" applyAlignment="1" applyProtection="1">
      <alignment horizontal="center"/>
      <protection locked="0"/>
    </xf>
    <xf numFmtId="166" fontId="0" fillId="0" borderId="2" xfId="0" applyNumberFormat="1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Fill="1" applyBorder="1" applyAlignment="1" applyProtection="1"/>
    <xf numFmtId="11" fontId="2" fillId="0" borderId="0" xfId="0" applyNumberFormat="1" applyFont="1" applyFill="1" applyBorder="1" applyProtection="1"/>
    <xf numFmtId="0" fontId="0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0" fillId="0" borderId="0" xfId="0" applyFont="1" applyFill="1" applyBorder="1" applyProtection="1"/>
    <xf numFmtId="0" fontId="7" fillId="0" borderId="0" xfId="0" applyFont="1" applyBorder="1" applyProtection="1"/>
    <xf numFmtId="0" fontId="2" fillId="0" borderId="0" xfId="0" quotePrefix="1" applyFont="1" applyFill="1" applyBorder="1" applyAlignment="1" applyProtection="1"/>
    <xf numFmtId="0" fontId="0" fillId="0" borderId="4" xfId="0" applyFont="1" applyFill="1" applyBorder="1" applyProtection="1"/>
    <xf numFmtId="0" fontId="0" fillId="0" borderId="14" xfId="0" applyFont="1" applyFill="1" applyBorder="1" applyAlignment="1" applyProtection="1"/>
    <xf numFmtId="0" fontId="2" fillId="0" borderId="2" xfId="0" applyFont="1" applyFill="1" applyBorder="1" applyAlignment="1" applyProtection="1">
      <alignment horizontal="center"/>
    </xf>
    <xf numFmtId="164" fontId="0" fillId="0" borderId="2" xfId="0" applyNumberFormat="1" applyFill="1" applyBorder="1" applyAlignment="1" applyProtection="1">
      <alignment horizontal="center"/>
    </xf>
    <xf numFmtId="164" fontId="0" fillId="0" borderId="6" xfId="0" applyNumberFormat="1" applyFill="1" applyBorder="1" applyAlignment="1" applyProtection="1">
      <alignment horizontal="center"/>
    </xf>
    <xf numFmtId="0" fontId="2" fillId="0" borderId="3" xfId="0" quotePrefix="1" applyFont="1" applyFill="1" applyBorder="1" applyAlignment="1" applyProtection="1"/>
    <xf numFmtId="0" fontId="0" fillId="0" borderId="3" xfId="0" applyFill="1" applyBorder="1" applyProtection="1"/>
    <xf numFmtId="166" fontId="2" fillId="0" borderId="3" xfId="0" quotePrefix="1" applyNumberFormat="1" applyFont="1" applyFill="1" applyBorder="1" applyAlignment="1" applyProtection="1">
      <alignment horizontal="center"/>
    </xf>
    <xf numFmtId="1" fontId="0" fillId="0" borderId="2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Font="1" applyBorder="1" applyAlignment="1" applyProtection="1">
      <alignment horizontal="center"/>
    </xf>
    <xf numFmtId="1" fontId="0" fillId="0" borderId="1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right"/>
    </xf>
    <xf numFmtId="11" fontId="2" fillId="0" borderId="2" xfId="0" applyNumberFormat="1" applyFont="1" applyFill="1" applyBorder="1" applyProtection="1"/>
    <xf numFmtId="11" fontId="8" fillId="0" borderId="2" xfId="0" applyNumberFormat="1" applyFont="1" applyFill="1" applyBorder="1" applyProtection="1"/>
    <xf numFmtId="0" fontId="21" fillId="0" borderId="0" xfId="2" applyBorder="1" applyProtection="1"/>
    <xf numFmtId="0" fontId="22" fillId="0" borderId="0" xfId="0" quotePrefix="1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ont="1" applyBorder="1" applyProtection="1"/>
    <xf numFmtId="0" fontId="0" fillId="0" borderId="4" xfId="0" applyFont="1" applyBorder="1" applyProtection="1"/>
    <xf numFmtId="0" fontId="0" fillId="0" borderId="14" xfId="0" applyBorder="1" applyProtection="1"/>
    <xf numFmtId="0" fontId="2" fillId="0" borderId="4" xfId="0" applyFont="1" applyBorder="1" applyProtection="1"/>
    <xf numFmtId="0" fontId="2" fillId="0" borderId="14" xfId="0" applyFont="1" applyBorder="1" applyProtection="1"/>
    <xf numFmtId="166" fontId="0" fillId="0" borderId="5" xfId="0" applyNumberFormat="1" applyFont="1" applyBorder="1" applyAlignment="1" applyProtection="1">
      <alignment horizontal="center"/>
    </xf>
    <xf numFmtId="0" fontId="0" fillId="0" borderId="4" xfId="0" applyBorder="1" applyProtection="1"/>
    <xf numFmtId="166" fontId="0" fillId="0" borderId="2" xfId="0" applyNumberFormat="1" applyFont="1" applyBorder="1" applyAlignment="1" applyProtection="1">
      <alignment horizontal="center"/>
    </xf>
    <xf numFmtId="0" fontId="7" fillId="0" borderId="0" xfId="0" applyFont="1" applyFill="1" applyBorder="1" applyProtection="1"/>
    <xf numFmtId="166" fontId="0" fillId="0" borderId="0" xfId="0" applyNumberFormat="1" applyFill="1" applyBorder="1" applyProtection="1"/>
    <xf numFmtId="0" fontId="0" fillId="0" borderId="2" xfId="0" applyFont="1" applyFill="1" applyBorder="1" applyProtection="1"/>
    <xf numFmtId="0" fontId="0" fillId="0" borderId="2" xfId="0" applyBorder="1" applyProtection="1"/>
    <xf numFmtId="2" fontId="0" fillId="0" borderId="2" xfId="0" applyNumberFormat="1" applyFill="1" applyBorder="1" applyAlignment="1" applyProtection="1">
      <alignment horizontal="center"/>
    </xf>
    <xf numFmtId="2" fontId="0" fillId="0" borderId="6" xfId="0" applyNumberFormat="1" applyFill="1" applyBorder="1" applyAlignment="1" applyProtection="1">
      <alignment horizontal="center"/>
    </xf>
    <xf numFmtId="0" fontId="2" fillId="0" borderId="15" xfId="0" applyFont="1" applyFill="1" applyBorder="1" applyProtection="1"/>
    <xf numFmtId="2" fontId="2" fillId="0" borderId="15" xfId="0" applyNumberFormat="1" applyFont="1" applyBorder="1" applyAlignment="1" applyProtection="1">
      <alignment horizontal="center"/>
    </xf>
    <xf numFmtId="0" fontId="0" fillId="0" borderId="15" xfId="0" applyBorder="1" applyProtection="1"/>
    <xf numFmtId="2" fontId="2" fillId="0" borderId="0" xfId="0" applyNumberFormat="1" applyFont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  <protection locked="0"/>
    </xf>
    <xf numFmtId="166" fontId="11" fillId="0" borderId="3" xfId="0" applyNumberFormat="1" applyFont="1" applyFill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166" fontId="11" fillId="2" borderId="2" xfId="0" applyNumberFormat="1" applyFont="1" applyFill="1" applyBorder="1" applyAlignment="1">
      <alignment horizontal="center"/>
    </xf>
    <xf numFmtId="0" fontId="11" fillId="9" borderId="0" xfId="0" applyFont="1" applyFill="1" applyBorder="1" applyAlignment="1" applyProtection="1">
      <alignment vertical="top"/>
    </xf>
    <xf numFmtId="0" fontId="13" fillId="0" borderId="0" xfId="0" applyFont="1" applyFill="1" applyBorder="1" applyProtection="1">
      <protection locked="0"/>
    </xf>
    <xf numFmtId="11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14" fontId="0" fillId="0" borderId="0" xfId="0" applyNumberFormat="1"/>
    <xf numFmtId="10" fontId="11" fillId="0" borderId="3" xfId="1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14" fontId="13" fillId="0" borderId="6" xfId="0" applyNumberFormat="1" applyFont="1" applyFill="1" applyBorder="1" applyAlignment="1" applyProtection="1">
      <alignment horizontal="left" vertical="top"/>
      <protection locked="0"/>
    </xf>
    <xf numFmtId="14" fontId="13" fillId="0" borderId="7" xfId="0" applyNumberFormat="1" applyFont="1" applyFill="1" applyBorder="1" applyAlignment="1" applyProtection="1">
      <alignment horizontal="left" vertical="top"/>
      <protection locked="0"/>
    </xf>
    <xf numFmtId="164" fontId="13" fillId="0" borderId="6" xfId="0" applyNumberFormat="1" applyFont="1" applyFill="1" applyBorder="1" applyAlignment="1" applyProtection="1">
      <alignment horizontal="left" vertical="top" wrapText="1"/>
      <protection locked="0"/>
    </xf>
    <xf numFmtId="164" fontId="13" fillId="0" borderId="7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1" fillId="9" borderId="0" xfId="0" applyFont="1" applyFill="1" applyBorder="1" applyAlignment="1">
      <alignment horizontal="left"/>
    </xf>
    <xf numFmtId="0" fontId="13" fillId="9" borderId="0" xfId="0" applyFont="1" applyFill="1" applyBorder="1" applyAlignment="1">
      <alignment horizontal="left" vertical="top"/>
    </xf>
    <xf numFmtId="0" fontId="11" fillId="3" borderId="0" xfId="0" quotePrefix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/>
    </xf>
    <xf numFmtId="166" fontId="14" fillId="6" borderId="2" xfId="0" applyNumberFormat="1" applyFont="1" applyFill="1" applyBorder="1" applyAlignment="1">
      <alignment horizontal="center" vertical="top"/>
    </xf>
    <xf numFmtId="14" fontId="13" fillId="7" borderId="6" xfId="0" applyNumberFormat="1" applyFont="1" applyFill="1" applyBorder="1" applyAlignment="1">
      <alignment horizontal="left" vertical="top"/>
    </xf>
    <xf numFmtId="14" fontId="13" fillId="7" borderId="7" xfId="0" applyNumberFormat="1" applyFont="1" applyFill="1" applyBorder="1" applyAlignment="1">
      <alignment horizontal="left" vertical="top"/>
    </xf>
    <xf numFmtId="164" fontId="13" fillId="7" borderId="6" xfId="0" applyNumberFormat="1" applyFont="1" applyFill="1" applyBorder="1" applyAlignment="1">
      <alignment horizontal="left" vertical="top" wrapText="1"/>
    </xf>
    <xf numFmtId="164" fontId="13" fillId="7" borderId="7" xfId="0" applyNumberFormat="1" applyFont="1" applyFill="1" applyBorder="1" applyAlignment="1">
      <alignment horizontal="left" vertical="top" wrapText="1"/>
    </xf>
    <xf numFmtId="0" fontId="11" fillId="9" borderId="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textRotation="90" wrapText="1"/>
    </xf>
    <xf numFmtId="0" fontId="13" fillId="0" borderId="2" xfId="0" applyFont="1" applyFill="1" applyBorder="1" applyAlignment="1">
      <alignment horizontal="center" textRotation="90"/>
    </xf>
    <xf numFmtId="0" fontId="13" fillId="7" borderId="2" xfId="0" applyFont="1" applyFill="1" applyBorder="1" applyAlignment="1">
      <alignment horizontal="center"/>
    </xf>
    <xf numFmtId="166" fontId="14" fillId="8" borderId="2" xfId="0" applyNumberFormat="1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textRotation="90" wrapText="1"/>
    </xf>
    <xf numFmtId="0" fontId="14" fillId="0" borderId="2" xfId="0" applyFont="1" applyBorder="1" applyAlignment="1">
      <alignment horizontal="center" textRotation="90"/>
    </xf>
    <xf numFmtId="0" fontId="13" fillId="0" borderId="4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/>
    </xf>
    <xf numFmtId="11" fontId="13" fillId="0" borderId="2" xfId="0" applyNumberFormat="1" applyFont="1" applyBorder="1" applyAlignment="1">
      <alignment horizontal="center" textRotation="90" wrapText="1"/>
    </xf>
    <xf numFmtId="0" fontId="13" fillId="3" borderId="0" xfId="0" quotePrefix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4" fillId="0" borderId="0" xfId="0" applyFont="1" applyAlignment="1" applyProtection="1">
      <alignment horizontal="left" vertical="top" wrapText="1"/>
      <protection locked="0"/>
    </xf>
    <xf numFmtId="0" fontId="11" fillId="9" borderId="4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right" textRotation="180"/>
    </xf>
  </cellXfs>
  <cellStyles count="3">
    <cellStyle name="Hyperlinkki" xfId="2" builtinId="8"/>
    <cellStyle name="Normaali" xfId="0" builtinId="0"/>
    <cellStyle name="Prosenttia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642144</xdr:colOff>
      <xdr:row>10</xdr:row>
      <xdr:rowOff>118269</xdr:rowOff>
    </xdr:from>
    <xdr:ext cx="65" cy="172227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29F4E2FF-C81C-46ED-B16C-503E5F7C852C}"/>
            </a:ext>
          </a:extLst>
        </xdr:cNvPr>
        <xdr:cNvSpPr txBox="1"/>
      </xdr:nvSpPr>
      <xdr:spPr>
        <a:xfrm>
          <a:off x="4991894" y="92789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i-FI" sz="1100"/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65" cy="172227"/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13F383CC-A6B0-492C-B0D8-63853904F85A}"/>
            </a:ext>
          </a:extLst>
        </xdr:cNvPr>
        <xdr:cNvSpPr txBox="1"/>
      </xdr:nvSpPr>
      <xdr:spPr>
        <a:xfrm>
          <a:off x="6904831" y="20629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fi-FI" sz="1100"/>
        </a:p>
      </xdr:txBody>
    </xdr:sp>
    <xdr:clientData/>
  </xdr:oneCellAnchor>
  <xdr:oneCellAnchor>
    <xdr:from>
      <xdr:col>0</xdr:col>
      <xdr:colOff>388938</xdr:colOff>
      <xdr:row>9</xdr:row>
      <xdr:rowOff>190839</xdr:rowOff>
    </xdr:from>
    <xdr:ext cx="515141" cy="2236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kstiruutu 9">
              <a:extLst>
                <a:ext uri="{FF2B5EF4-FFF2-40B4-BE49-F238E27FC236}">
                  <a16:creationId xmlns:a16="http://schemas.microsoft.com/office/drawing/2014/main" id="{1DC6A19C-E11C-47EB-AD4E-CC4C4613C514}"/>
                </a:ext>
              </a:extLst>
            </xdr:cNvPr>
            <xdr:cNvSpPr txBox="1"/>
          </xdr:nvSpPr>
          <xdr:spPr>
            <a:xfrm>
              <a:off x="388938" y="3530939"/>
              <a:ext cx="515141" cy="2236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grow m:val="on"/>
                        <m:subHide m:val="on"/>
                        <m:supHide m:val="on"/>
                        <m:ctrlPr>
                          <a:rPr lang="fi-FI" sz="6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p>
                          <m:sSupPr>
                            <m:ctrlPr>
                              <a:rPr lang="fi-FI" sz="6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fi-FI" sz="6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fi-FI" sz="6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fi-FI" sz="600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  <m:sub>
                                    <m:r>
                                      <a:rPr lang="fi-FI" sz="600" i="1">
                                        <a:latin typeface="Cambria Math" panose="02040503050406030204" pitchFamily="18" charset="0"/>
                                      </a:rPr>
                                      <m:t>𝑖𝐴</m:t>
                                    </m:r>
                                  </m:sub>
                                </m:sSub>
                                <m:r>
                                  <a:rPr lang="fi-FI" sz="600" i="0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fi-FI" sz="6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fi-FI" sz="600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  <m:sub>
                                    <m:r>
                                      <a:rPr lang="fi-FI" sz="600" i="1">
                                        <a:latin typeface="Cambria Math" panose="02040503050406030204" pitchFamily="18" charset="0"/>
                                      </a:rPr>
                                      <m:t>𝑖𝐵</m:t>
                                    </m:r>
                                  </m:sub>
                                </m:sSub>
                              </m:e>
                            </m:d>
                          </m:e>
                          <m:sup>
                            <m:r>
                              <a:rPr lang="fi-FI" sz="600" i="0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e>
                    </m:nary>
                  </m:oMath>
                </m:oMathPara>
              </a14:m>
              <a:endParaRPr lang="fi-FI" sz="600"/>
            </a:p>
          </xdr:txBody>
        </xdr:sp>
      </mc:Choice>
      <mc:Fallback xmlns="">
        <xdr:sp macro="" textlink="">
          <xdr:nvSpPr>
            <xdr:cNvPr id="10" name="Tekstiruutu 9">
              <a:extLst>
                <a:ext uri="{FF2B5EF4-FFF2-40B4-BE49-F238E27FC236}">
                  <a16:creationId xmlns:a16="http://schemas.microsoft.com/office/drawing/2014/main" id="{1DC6A19C-E11C-47EB-AD4E-CC4C4613C514}"/>
                </a:ext>
              </a:extLst>
            </xdr:cNvPr>
            <xdr:cNvSpPr txBox="1"/>
          </xdr:nvSpPr>
          <xdr:spPr>
            <a:xfrm>
              <a:off x="388938" y="3530939"/>
              <a:ext cx="515141" cy="2236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i-FI" sz="600" i="0">
                  <a:latin typeface="Cambria Math" panose="02040503050406030204" pitchFamily="18" charset="0"/>
                </a:rPr>
                <a:t>∑128▒(𝑦_𝑖𝐴−𝑦_𝑖𝐵 )^2 </a:t>
              </a:r>
              <a:endParaRPr lang="fi-FI" sz="600"/>
            </a:p>
          </xdr:txBody>
        </xdr:sp>
      </mc:Fallback>
    </mc:AlternateContent>
    <xdr:clientData/>
  </xdr:oneCellAnchor>
  <xdr:oneCellAnchor>
    <xdr:from>
      <xdr:col>0</xdr:col>
      <xdr:colOff>333375</xdr:colOff>
      <xdr:row>10</xdr:row>
      <xdr:rowOff>200592</xdr:rowOff>
    </xdr:from>
    <xdr:ext cx="561372" cy="1890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kstiruutu 10">
              <a:extLst>
                <a:ext uri="{FF2B5EF4-FFF2-40B4-BE49-F238E27FC236}">
                  <a16:creationId xmlns:a16="http://schemas.microsoft.com/office/drawing/2014/main" id="{D3F755BC-C3F9-49E2-84D8-7F12DD674F6F}"/>
                </a:ext>
              </a:extLst>
            </xdr:cNvPr>
            <xdr:cNvSpPr txBox="1"/>
          </xdr:nvSpPr>
          <xdr:spPr>
            <a:xfrm>
              <a:off x="333375" y="4112192"/>
              <a:ext cx="561372" cy="1890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fi-FI" sz="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600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fi-FI" sz="600" i="0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fi-FI" sz="600" i="1">
                            <a:latin typeface="Cambria Math" panose="02040503050406030204" pitchFamily="18" charset="0"/>
                          </a:rPr>
                          <m:t>𝑝</m:t>
                        </m:r>
                      </m:den>
                    </m:f>
                    <m:r>
                      <a:rPr lang="fi-FI" sz="600" i="1">
                        <a:latin typeface="Cambria Math" panose="02040503050406030204" pitchFamily="18" charset="0"/>
                      </a:rPr>
                      <m:t>𝛴</m:t>
                    </m:r>
                    <m:sSup>
                      <m:sSupPr>
                        <m:ctrlPr>
                          <a:rPr lang="fi-FI" sz="6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fi-FI" sz="6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fi-FI" sz="6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i-FI" sz="60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e>
                              <m:sub>
                                <m:r>
                                  <a:rPr lang="fi-FI" sz="600" i="1">
                                    <a:latin typeface="Cambria Math" panose="02040503050406030204" pitchFamily="18" charset="0"/>
                                  </a:rPr>
                                  <m:t>𝑖𝐴</m:t>
                                </m:r>
                              </m:sub>
                            </m:sSub>
                            <m:r>
                              <a:rPr lang="fi-FI" sz="6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fi-FI" sz="6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fi-FI" sz="600" i="1">
                                    <a:latin typeface="Cambria Math" panose="02040503050406030204" pitchFamily="18" charset="0"/>
                                  </a:rPr>
                                  <m:t>𝑦</m:t>
                                </m:r>
                              </m:e>
                              <m:sub>
                                <m:r>
                                  <a:rPr lang="fi-FI" sz="600" i="1">
                                    <a:latin typeface="Cambria Math" panose="02040503050406030204" pitchFamily="18" charset="0"/>
                                  </a:rPr>
                                  <m:t>𝑖𝐵</m:t>
                                </m:r>
                              </m:sub>
                            </m:sSub>
                          </m:e>
                        </m:d>
                      </m:e>
                      <m:sup>
                        <m:r>
                          <a:rPr lang="fi-FI" sz="600" i="0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fi-FI" sz="600"/>
            </a:p>
          </xdr:txBody>
        </xdr:sp>
      </mc:Choice>
      <mc:Fallback xmlns="">
        <xdr:sp macro="" textlink="">
          <xdr:nvSpPr>
            <xdr:cNvPr id="11" name="Tekstiruutu 10">
              <a:extLst>
                <a:ext uri="{FF2B5EF4-FFF2-40B4-BE49-F238E27FC236}">
                  <a16:creationId xmlns:a16="http://schemas.microsoft.com/office/drawing/2014/main" id="{D3F755BC-C3F9-49E2-84D8-7F12DD674F6F}"/>
                </a:ext>
              </a:extLst>
            </xdr:cNvPr>
            <xdr:cNvSpPr txBox="1"/>
          </xdr:nvSpPr>
          <xdr:spPr>
            <a:xfrm>
              <a:off x="333375" y="4112192"/>
              <a:ext cx="561372" cy="1890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i-FI" sz="600" i="0">
                  <a:latin typeface="Cambria Math" panose="02040503050406030204" pitchFamily="18" charset="0"/>
                </a:rPr>
                <a:t>1/2𝑝 𝛴(𝑦_𝑖𝐴−𝑦_𝑖𝐵 )^2</a:t>
              </a:r>
              <a:endParaRPr lang="fi-FI" sz="600"/>
            </a:p>
          </xdr:txBody>
        </xdr:sp>
      </mc:Fallback>
    </mc:AlternateContent>
    <xdr:clientData/>
  </xdr:oneCellAnchor>
  <xdr:oneCellAnchor>
    <xdr:from>
      <xdr:col>0</xdr:col>
      <xdr:colOff>6350</xdr:colOff>
      <xdr:row>11</xdr:row>
      <xdr:rowOff>26192</xdr:rowOff>
    </xdr:from>
    <xdr:ext cx="1635125" cy="3592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kstiruutu 6">
              <a:extLst>
                <a:ext uri="{FF2B5EF4-FFF2-40B4-BE49-F238E27FC236}">
                  <a16:creationId xmlns:a16="http://schemas.microsoft.com/office/drawing/2014/main" id="{1EA7A3CD-90C0-4D1D-A4EE-8A91A71AFEBE}"/>
                </a:ext>
              </a:extLst>
            </xdr:cNvPr>
            <xdr:cNvSpPr txBox="1"/>
          </xdr:nvSpPr>
          <xdr:spPr>
            <a:xfrm>
              <a:off x="6350" y="4509292"/>
              <a:ext cx="1635125" cy="3592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i-FI" sz="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i-FI" sz="60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fi-FI" sz="600" i="1">
                            <a:latin typeface="Cambria Math" panose="02040503050406030204" pitchFamily="18" charset="0"/>
                          </a:rPr>
                          <m:t>𝐼𝑅</m:t>
                        </m:r>
                        <m:r>
                          <a:rPr lang="fi-FI" sz="600" i="0">
                            <a:latin typeface="Cambria Math" panose="02040503050406030204" pitchFamily="18" charset="0"/>
                          </a:rPr>
                          <m:t>:</m:t>
                        </m:r>
                        <m:r>
                          <a:rPr lang="fi-FI" sz="600" i="1">
                            <a:latin typeface="Cambria Math" panose="02040503050406030204" pitchFamily="18" charset="0"/>
                          </a:rPr>
                          <m:t>𝑟𝑎𝑤</m:t>
                        </m:r>
                      </m:sub>
                    </m:sSub>
                    <m:r>
                      <a:rPr lang="fi-FI" sz="600" i="0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fi-FI" sz="6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fi-FI" sz="6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i-FI" sz="600" i="0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fi-FI" sz="600" i="0">
                                <a:latin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fi-FI" sz="60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den>
                        </m:f>
                        <m:nary>
                          <m:naryPr>
                            <m:chr m:val="∑"/>
                            <m:limLoc m:val="undOvr"/>
                            <m:grow m:val="on"/>
                            <m:ctrlPr>
                              <a:rPr lang="fi-FI" sz="60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a:rPr lang="fi-FI" sz="60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  <m:sup>
                            <m:r>
                              <a:rPr lang="fi-FI" sz="60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sup>
                          <m:e>
                            <m:d>
                              <m:dPr>
                                <m:ctrlPr>
                                  <a:rPr lang="fi-FI" sz="6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fi-FI" sz="6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fi-FI" sz="600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  <m:sub>
                                    <m:r>
                                      <a:rPr lang="fi-FI" sz="600" i="1">
                                        <a:latin typeface="Cambria Math" panose="02040503050406030204" pitchFamily="18" charset="0"/>
                                      </a:rPr>
                                      <m:t>𝑖𝐴</m:t>
                                    </m:r>
                                  </m:sub>
                                </m:sSub>
                                <m:r>
                                  <a:rPr lang="fi-FI" sz="600" i="0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fi-FI" sz="6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fi-FI" sz="600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  <m:sub>
                                    <m:r>
                                      <a:rPr lang="fi-FI" sz="600" i="1">
                                        <a:latin typeface="Cambria Math" panose="02040503050406030204" pitchFamily="18" charset="0"/>
                                      </a:rPr>
                                      <m:t>𝑖𝐵</m:t>
                                    </m:r>
                                  </m:sub>
                                </m:sSub>
                              </m:e>
                            </m:d>
                            <m:r>
                              <a:rPr lang="fi-FI" sz="600" b="0" i="1" baseline="30000"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</m:nary>
                      </m:e>
                    </m:rad>
                  </m:oMath>
                </m:oMathPara>
              </a14:m>
              <a:endParaRPr lang="fi-FI" sz="600"/>
            </a:p>
          </xdr:txBody>
        </xdr:sp>
      </mc:Choice>
      <mc:Fallback xmlns="">
        <xdr:sp macro="" textlink="">
          <xdr:nvSpPr>
            <xdr:cNvPr id="7" name="Tekstiruutu 6">
              <a:extLst>
                <a:ext uri="{FF2B5EF4-FFF2-40B4-BE49-F238E27FC236}">
                  <a16:creationId xmlns:a16="http://schemas.microsoft.com/office/drawing/2014/main" id="{1EA7A3CD-90C0-4D1D-A4EE-8A91A71AFEBE}"/>
                </a:ext>
              </a:extLst>
            </xdr:cNvPr>
            <xdr:cNvSpPr txBox="1"/>
          </xdr:nvSpPr>
          <xdr:spPr>
            <a:xfrm>
              <a:off x="6350" y="4509292"/>
              <a:ext cx="1635125" cy="3592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fi-FI" sz="600" i="0">
                  <a:latin typeface="Cambria Math" panose="02040503050406030204" pitchFamily="18" charset="0"/>
                </a:rPr>
                <a:t>𝑆_(𝐼𝑅:𝑟𝑎𝑤)=√(1/2𝑝 ∑129_𝑖^𝑝</a:t>
              </a:r>
              <a:r>
                <a:rPr lang="fi-FI" sz="600" b="0" i="0" baseline="30000">
                  <a:latin typeface="Cambria Math" panose="02040503050406030204" pitchFamily="18" charset="0"/>
                </a:rPr>
                <a:t>▒(</a:t>
              </a:r>
              <a:r>
                <a:rPr lang="fi-FI" sz="600" i="0">
                  <a:latin typeface="Cambria Math" panose="02040503050406030204" pitchFamily="18" charset="0"/>
                </a:rPr>
                <a:t>𝑦_𝑖𝐴−𝑦_𝑖𝐵 )</a:t>
              </a:r>
              <a:r>
                <a:rPr lang="fi-FI" sz="600" b="0" i="0" baseline="30000">
                  <a:latin typeface="Cambria Math" panose="02040503050406030204" pitchFamily="18" charset="0"/>
                </a:rPr>
                <a:t>2)</a:t>
              </a:r>
              <a:endParaRPr lang="fi-FI" sz="6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140758</xdr:colOff>
      <xdr:row>29</xdr:row>
      <xdr:rowOff>55336</xdr:rowOff>
    </xdr:from>
    <xdr:ext cx="2750689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iruutu 1">
              <a:extLst>
                <a:ext uri="{FF2B5EF4-FFF2-40B4-BE49-F238E27FC236}">
                  <a16:creationId xmlns:a16="http://schemas.microsoft.com/office/drawing/2014/main" id="{8F78758F-D366-4385-87C5-DE58A72D6437}"/>
                </a:ext>
              </a:extLst>
            </xdr:cNvPr>
            <xdr:cNvSpPr txBox="1"/>
          </xdr:nvSpPr>
          <xdr:spPr>
            <a:xfrm>
              <a:off x="6443133" y="7834086"/>
              <a:ext cx="2750689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i-FI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i-FI" sz="110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fi-FI" sz="1100" i="1">
                            <a:latin typeface="Cambria Math" panose="02040503050406030204" pitchFamily="18" charset="0"/>
                          </a:rPr>
                          <m:t>𝑐𝑜𝑛𝑓</m:t>
                        </m:r>
                      </m:sub>
                    </m:sSub>
                    <m:r>
                      <a:rPr lang="fi-FI" sz="1100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i-FI" sz="1100" i="0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fi-FI" sz="1100" i="0">
                            <a:latin typeface="Cambria Math" panose="02040503050406030204" pitchFamily="18" charset="0"/>
                          </a:rPr>
                          <m:t>2,303</m:t>
                        </m:r>
                      </m:den>
                    </m:f>
                    <m:rad>
                      <m:radPr>
                        <m:degHide m:val="on"/>
                        <m:ctrlPr>
                          <a:rPr lang="fi-FI" sz="11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fi-FI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fi-FI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e>
                                  <m:sub>
                                    <m: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fi-FI" sz="1100" i="0">
                                    <a:latin typeface="Cambria Math" panose="02040503050406030204" pitchFamily="18" charset="0"/>
                                  </a:rPr>
                                  <m:t>+0,5</m:t>
                                </m:r>
                              </m:e>
                            </m:d>
                            <m:d>
                              <m:dPr>
                                <m:ctrlPr>
                                  <a:rPr lang="fi-FI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e>
                                  <m:sub>
                                    <m: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  <m:t>𝑝</m:t>
                                    </m:r>
                                  </m:sub>
                                </m:sSub>
                                <m:r>
                                  <a:rPr lang="fi-FI" sz="1100" i="0">
                                    <a:latin typeface="Cambria Math" panose="02040503050406030204" pitchFamily="18" charset="0"/>
                                  </a:rPr>
                                  <m:t>−</m:t>
                                </m:r>
                                <m:sSub>
                                  <m:sSubPr>
                                    <m:ctrlP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e>
                                  <m:sub>
                                    <m: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fi-FI" sz="1100" i="0">
                                    <a:latin typeface="Cambria Math" panose="02040503050406030204" pitchFamily="18" charset="0"/>
                                  </a:rPr>
                                  <m:t>+0,5</m:t>
                                </m:r>
                              </m:e>
                            </m:d>
                            <m:sSubSup>
                              <m:sSubSupPr>
                                <m:ctrlPr>
                                  <a:rPr lang="fi-FI" sz="11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fi-FI" sz="110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e>
                              <m:sub>
                                <m:r>
                                  <a:rPr lang="fi-FI" sz="1100" i="1">
                                    <a:latin typeface="Cambria Math" panose="02040503050406030204" pitchFamily="18" charset="0"/>
                                  </a:rPr>
                                  <m:t>𝑝</m:t>
                                </m:r>
                              </m:sub>
                              <m:sup>
                                <m:r>
                                  <a:rPr lang="fi-FI" sz="1100" i="0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bSup>
                          </m:num>
                          <m:den>
                            <m:sSup>
                              <m:sSupPr>
                                <m:ctrlPr>
                                  <a:rPr lang="fi-FI" sz="110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fi-FI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fi-FI" sz="1100" i="1">
                                            <a:latin typeface="Cambria Math" panose="02040503050406030204" pitchFamily="18" charset="0"/>
                                          </a:rPr>
                                          <m:t>𝑛</m:t>
                                        </m:r>
                                      </m:e>
                                      <m:sub>
                                        <m:r>
                                          <a:rPr lang="fi-FI" sz="1100" i="1">
                                            <a:latin typeface="Cambria Math" panose="02040503050406030204" pitchFamily="18" charset="0"/>
                                          </a:rPr>
                                          <m:t>𝑃</m:t>
                                        </m:r>
                                      </m:sub>
                                    </m:sSub>
                                    <m:r>
                                      <a:rPr lang="fi-FI" sz="1100" i="0">
                                        <a:latin typeface="Cambria Math" panose="02040503050406030204" pitchFamily="18" charset="0"/>
                                      </a:rPr>
                                      <m:t>+1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fi-FI" sz="1100" i="0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d>
                              <m:dPr>
                                <m:ctrlPr>
                                  <a:rPr lang="fi-FI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sSub>
                                  <m:sSubPr>
                                    <m:ctrlP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e>
                                  <m:sub>
                                    <m: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  <m:t>𝑝</m:t>
                                    </m:r>
                                  </m:sub>
                                </m:sSub>
                                <m:r>
                                  <a:rPr lang="fi-FI" sz="1100" i="0">
                                    <a:latin typeface="Cambria Math" panose="02040503050406030204" pitchFamily="18" charset="0"/>
                                  </a:rPr>
                                  <m:t>+2</m:t>
                                </m:r>
                              </m:e>
                            </m:d>
                            <m:sSubSup>
                              <m:sSubSupPr>
                                <m:ctrlPr>
                                  <a:rPr lang="fi-FI" sz="1100" i="1"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fi-FI" sz="1100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e>
                              <m:sub>
                                <m:r>
                                  <a:rPr lang="fi-FI" sz="1100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</m:sub>
                              <m:sup>
                                <m:r>
                                  <a:rPr lang="fi-FI" sz="1100" i="0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bSup>
                          </m:den>
                        </m:f>
                      </m:e>
                    </m:rad>
                  </m:oMath>
                </m:oMathPara>
              </a14:m>
              <a:endParaRPr lang="fi-FI" sz="1100"/>
            </a:p>
          </xdr:txBody>
        </xdr:sp>
      </mc:Choice>
      <mc:Fallback xmlns="">
        <xdr:sp macro="" textlink="">
          <xdr:nvSpPr>
            <xdr:cNvPr id="2" name="Tekstiruutu 1">
              <a:extLst>
                <a:ext uri="{FF2B5EF4-FFF2-40B4-BE49-F238E27FC236}">
                  <a16:creationId xmlns:a16="http://schemas.microsoft.com/office/drawing/2014/main" id="{8F78758F-D366-4385-87C5-DE58A72D6437}"/>
                </a:ext>
              </a:extLst>
            </xdr:cNvPr>
            <xdr:cNvSpPr txBox="1"/>
          </xdr:nvSpPr>
          <xdr:spPr>
            <a:xfrm>
              <a:off x="6443133" y="7834086"/>
              <a:ext cx="2750689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i-FI" sz="1100" i="0">
                  <a:latin typeface="Cambria Math" panose="02040503050406030204" pitchFamily="18" charset="0"/>
                </a:rPr>
                <a:t>𝑢_𝑐𝑜𝑛𝑓=1/2,303 √(((𝑛_𝐶+0,5)(𝑛_𝑝−𝑛_𝐶+0,5) 𝑛_𝑝^2)/((𝑛_𝑃+1)^2 (𝑛_𝑝+2) 𝑛_𝑐^2 ))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6</xdr:col>
      <xdr:colOff>109008</xdr:colOff>
      <xdr:row>24</xdr:row>
      <xdr:rowOff>146051</xdr:rowOff>
    </xdr:from>
    <xdr:ext cx="1218090" cy="4848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iruutu 2">
              <a:extLst>
                <a:ext uri="{FF2B5EF4-FFF2-40B4-BE49-F238E27FC236}">
                  <a16:creationId xmlns:a16="http://schemas.microsoft.com/office/drawing/2014/main" id="{70F85122-C507-4840-B9B6-801823A80CCE}"/>
                </a:ext>
              </a:extLst>
            </xdr:cNvPr>
            <xdr:cNvSpPr txBox="1"/>
          </xdr:nvSpPr>
          <xdr:spPr>
            <a:xfrm>
              <a:off x="6411383" y="6535739"/>
              <a:ext cx="1218090" cy="4848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i-FI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i-FI" sz="1100" i="1">
                            <a:latin typeface="Cambria Math" panose="02040503050406030204" pitchFamily="18" charset="0"/>
                          </a:rPr>
                          <m:t>𝑢</m:t>
                        </m:r>
                      </m:e>
                      <m:sub>
                        <m:r>
                          <a:rPr lang="fi-FI" sz="1100" i="1">
                            <a:latin typeface="Cambria Math" panose="02040503050406030204" pitchFamily="18" charset="0"/>
                          </a:rPr>
                          <m:t>𝑃𝑜𝑖𝑠𝑠𝑜𝑛</m:t>
                        </m:r>
                      </m:sub>
                    </m:sSub>
                    <m:r>
                      <a:rPr lang="fi-FI" sz="1100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fi-FI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type m:val="skw"/>
                            <m:ctrlPr>
                              <a:rPr lang="fi-FI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fi-FI" sz="1100" i="0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func>
                              <m:funcPr>
                                <m:ctrlPr>
                                  <a:rPr lang="fi-FI" sz="1100" i="1">
                                    <a:latin typeface="Cambria Math" panose="02040503050406030204" pitchFamily="18" charset="0"/>
                                  </a:rPr>
                                </m:ctrlPr>
                              </m:funcPr>
                              <m:fName>
                                <m:r>
                                  <m:rPr>
                                    <m:sty m:val="p"/>
                                  </m:rPr>
                                  <a:rPr lang="fi-FI" sz="1100" i="0">
                                    <a:latin typeface="Cambria Math" panose="02040503050406030204" pitchFamily="18" charset="0"/>
                                  </a:rPr>
                                  <m:t>ln</m:t>
                                </m:r>
                              </m:fName>
                              <m:e>
                                <m:d>
                                  <m:dPr>
                                    <m:ctrlPr>
                                      <a:rPr lang="fi-FI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fi-FI" sz="1100" i="0">
                                        <a:latin typeface="Cambria Math" panose="02040503050406030204" pitchFamily="18" charset="0"/>
                                      </a:rPr>
                                      <m:t>10</m:t>
                                    </m:r>
                                  </m:e>
                                </m:d>
                              </m:e>
                            </m:func>
                          </m:den>
                        </m:f>
                      </m:num>
                      <m:den>
                        <m:rad>
                          <m:radPr>
                            <m:degHide m:val="on"/>
                            <m:ctrlPr>
                              <a:rPr lang="fi-FI" sz="11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nary>
                              <m:naryPr>
                                <m:chr m:val="∑"/>
                                <m:grow m:val="on"/>
                                <m:subHide m:val="on"/>
                                <m:supHide m:val="on"/>
                                <m:ctrlPr>
                                  <a:rPr lang="fi-FI" sz="1100" i="1">
                                    <a:latin typeface="Cambria Math" panose="02040503050406030204" pitchFamily="18" charset="0"/>
                                  </a:rPr>
                                </m:ctrlPr>
                              </m:naryPr>
                              <m:sub/>
                              <m:sup/>
                              <m:e>
                                <m:r>
                                  <a:rPr lang="fi-FI" sz="1100" i="1">
                                    <a:latin typeface="Cambria Math" panose="02040503050406030204" pitchFamily="18" charset="0"/>
                                  </a:rPr>
                                  <m:t>𝐶</m:t>
                                </m:r>
                              </m:e>
                            </m:nary>
                          </m:e>
                        </m:rad>
                      </m:den>
                    </m:f>
                  </m:oMath>
                </m:oMathPara>
              </a14:m>
              <a:endParaRPr lang="fi-FI" sz="1100"/>
            </a:p>
          </xdr:txBody>
        </xdr:sp>
      </mc:Choice>
      <mc:Fallback xmlns="">
        <xdr:sp macro="" textlink="">
          <xdr:nvSpPr>
            <xdr:cNvPr id="3" name="Tekstiruutu 2">
              <a:extLst>
                <a:ext uri="{FF2B5EF4-FFF2-40B4-BE49-F238E27FC236}">
                  <a16:creationId xmlns:a16="http://schemas.microsoft.com/office/drawing/2014/main" id="{70F85122-C507-4840-B9B6-801823A80CCE}"/>
                </a:ext>
              </a:extLst>
            </xdr:cNvPr>
            <xdr:cNvSpPr txBox="1"/>
          </xdr:nvSpPr>
          <xdr:spPr>
            <a:xfrm>
              <a:off x="6411383" y="6535739"/>
              <a:ext cx="1218090" cy="4848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i-FI" sz="1100" i="0">
                  <a:latin typeface="Cambria Math" panose="02040503050406030204" pitchFamily="18" charset="0"/>
                </a:rPr>
                <a:t>𝑢_𝑃𝑜𝑖𝑠𝑠𝑜𝑛=(1⁄ln⁡(10) )/√(∑128▒𝐶)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142082</xdr:colOff>
      <xdr:row>25</xdr:row>
      <xdr:rowOff>15874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kstiruutu 3">
              <a:extLst>
                <a:ext uri="{FF2B5EF4-FFF2-40B4-BE49-F238E27FC236}">
                  <a16:creationId xmlns:a16="http://schemas.microsoft.com/office/drawing/2014/main" id="{B0A624E0-8313-4298-B663-7058DBCB4C14}"/>
                </a:ext>
              </a:extLst>
            </xdr:cNvPr>
            <xdr:cNvSpPr txBox="1"/>
          </xdr:nvSpPr>
          <xdr:spPr>
            <a:xfrm>
              <a:off x="5190332" y="6683374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4" name="Tekstiruutu 3">
              <a:extLst>
                <a:ext uri="{FF2B5EF4-FFF2-40B4-BE49-F238E27FC236}">
                  <a16:creationId xmlns:a16="http://schemas.microsoft.com/office/drawing/2014/main" id="{B0A624E0-8313-4298-B663-7058DBCB4C14}"/>
                </a:ext>
              </a:extLst>
            </xdr:cNvPr>
            <xdr:cNvSpPr txBox="1"/>
          </xdr:nvSpPr>
          <xdr:spPr>
            <a:xfrm>
              <a:off x="5190332" y="6683374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71438</xdr:colOff>
      <xdr:row>14</xdr:row>
      <xdr:rowOff>0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kstiruutu 4">
              <a:extLst>
                <a:ext uri="{FF2B5EF4-FFF2-40B4-BE49-F238E27FC236}">
                  <a16:creationId xmlns:a16="http://schemas.microsoft.com/office/drawing/2014/main" id="{3613DD98-211C-462F-8B55-38722CE1C0EB}"/>
                </a:ext>
              </a:extLst>
            </xdr:cNvPr>
            <xdr:cNvSpPr txBox="1"/>
          </xdr:nvSpPr>
          <xdr:spPr>
            <a:xfrm>
              <a:off x="5119688" y="2444750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5" name="Tekstiruutu 4">
              <a:extLst>
                <a:ext uri="{FF2B5EF4-FFF2-40B4-BE49-F238E27FC236}">
                  <a16:creationId xmlns:a16="http://schemas.microsoft.com/office/drawing/2014/main" id="{3613DD98-211C-462F-8B55-38722CE1C0EB}"/>
                </a:ext>
              </a:extLst>
            </xdr:cNvPr>
            <xdr:cNvSpPr txBox="1"/>
          </xdr:nvSpPr>
          <xdr:spPr>
            <a:xfrm>
              <a:off x="5119688" y="2444750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80964</xdr:colOff>
      <xdr:row>13</xdr:row>
      <xdr:rowOff>1587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kstiruutu 5">
              <a:extLst>
                <a:ext uri="{FF2B5EF4-FFF2-40B4-BE49-F238E27FC236}">
                  <a16:creationId xmlns:a16="http://schemas.microsoft.com/office/drawing/2014/main" id="{EFCB395B-A3ED-4F99-AC22-A0C057E3FF03}"/>
                </a:ext>
              </a:extLst>
            </xdr:cNvPr>
            <xdr:cNvSpPr txBox="1"/>
          </xdr:nvSpPr>
          <xdr:spPr>
            <a:xfrm>
              <a:off x="5129214" y="2239962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6" name="Tekstiruutu 5">
              <a:extLst>
                <a:ext uri="{FF2B5EF4-FFF2-40B4-BE49-F238E27FC236}">
                  <a16:creationId xmlns:a16="http://schemas.microsoft.com/office/drawing/2014/main" id="{EFCB395B-A3ED-4F99-AC22-A0C057E3FF03}"/>
                </a:ext>
              </a:extLst>
            </xdr:cNvPr>
            <xdr:cNvSpPr txBox="1"/>
          </xdr:nvSpPr>
          <xdr:spPr>
            <a:xfrm>
              <a:off x="5129214" y="2239962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58738</xdr:colOff>
      <xdr:row>15</xdr:row>
      <xdr:rowOff>43996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kstiruutu 8">
              <a:extLst>
                <a:ext uri="{FF2B5EF4-FFF2-40B4-BE49-F238E27FC236}">
                  <a16:creationId xmlns:a16="http://schemas.microsoft.com/office/drawing/2014/main" id="{D27ACA53-270B-4BFA-B371-2E8B7B078F97}"/>
                </a:ext>
              </a:extLst>
            </xdr:cNvPr>
            <xdr:cNvSpPr txBox="1"/>
          </xdr:nvSpPr>
          <xdr:spPr>
            <a:xfrm>
              <a:off x="5093381" y="3980996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9" name="Tekstiruutu 8">
              <a:extLst>
                <a:ext uri="{FF2B5EF4-FFF2-40B4-BE49-F238E27FC236}">
                  <a16:creationId xmlns:a16="http://schemas.microsoft.com/office/drawing/2014/main" id="{D27ACA53-270B-4BFA-B371-2E8B7B078F97}"/>
                </a:ext>
              </a:extLst>
            </xdr:cNvPr>
            <xdr:cNvSpPr txBox="1"/>
          </xdr:nvSpPr>
          <xdr:spPr>
            <a:xfrm>
              <a:off x="5093381" y="3980996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54428</xdr:colOff>
      <xdr:row>30</xdr:row>
      <xdr:rowOff>9071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kstiruutu 9">
              <a:extLst>
                <a:ext uri="{FF2B5EF4-FFF2-40B4-BE49-F238E27FC236}">
                  <a16:creationId xmlns:a16="http://schemas.microsoft.com/office/drawing/2014/main" id="{D569C63E-5CC5-4A8D-BE24-859700D9F53D}"/>
                </a:ext>
              </a:extLst>
            </xdr:cNvPr>
            <xdr:cNvSpPr txBox="1"/>
          </xdr:nvSpPr>
          <xdr:spPr>
            <a:xfrm>
              <a:off x="5089071" y="8164285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10" name="Tekstiruutu 9">
              <a:extLst>
                <a:ext uri="{FF2B5EF4-FFF2-40B4-BE49-F238E27FC236}">
                  <a16:creationId xmlns:a16="http://schemas.microsoft.com/office/drawing/2014/main" id="{D569C63E-5CC5-4A8D-BE24-859700D9F53D}"/>
                </a:ext>
              </a:extLst>
            </xdr:cNvPr>
            <xdr:cNvSpPr txBox="1"/>
          </xdr:nvSpPr>
          <xdr:spPr>
            <a:xfrm>
              <a:off x="5089071" y="8164285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95250</xdr:colOff>
      <xdr:row>38</xdr:row>
      <xdr:rowOff>15875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kstiruutu 10">
              <a:extLst>
                <a:ext uri="{FF2B5EF4-FFF2-40B4-BE49-F238E27FC236}">
                  <a16:creationId xmlns:a16="http://schemas.microsoft.com/office/drawing/2014/main" id="{A080BFA0-24BE-4A87-AE1E-EECA337D48D1}"/>
                </a:ext>
              </a:extLst>
            </xdr:cNvPr>
            <xdr:cNvSpPr txBox="1"/>
          </xdr:nvSpPr>
          <xdr:spPr>
            <a:xfrm>
              <a:off x="5143500" y="9183688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11" name="Tekstiruutu 10">
              <a:extLst>
                <a:ext uri="{FF2B5EF4-FFF2-40B4-BE49-F238E27FC236}">
                  <a16:creationId xmlns:a16="http://schemas.microsoft.com/office/drawing/2014/main" id="{A080BFA0-24BE-4A87-AE1E-EECA337D48D1}"/>
                </a:ext>
              </a:extLst>
            </xdr:cNvPr>
            <xdr:cNvSpPr txBox="1"/>
          </xdr:nvSpPr>
          <xdr:spPr>
            <a:xfrm>
              <a:off x="5143500" y="9183688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94528</xdr:colOff>
      <xdr:row>37</xdr:row>
      <xdr:rowOff>18039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kstiruutu 11">
              <a:extLst>
                <a:ext uri="{FF2B5EF4-FFF2-40B4-BE49-F238E27FC236}">
                  <a16:creationId xmlns:a16="http://schemas.microsoft.com/office/drawing/2014/main" id="{5B7A2E42-F086-4BAC-A943-4492AD91E305}"/>
                </a:ext>
              </a:extLst>
            </xdr:cNvPr>
            <xdr:cNvSpPr txBox="1"/>
          </xdr:nvSpPr>
          <xdr:spPr>
            <a:xfrm>
              <a:off x="5134119" y="8884948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12" name="Tekstiruutu 11">
              <a:extLst>
                <a:ext uri="{FF2B5EF4-FFF2-40B4-BE49-F238E27FC236}">
                  <a16:creationId xmlns:a16="http://schemas.microsoft.com/office/drawing/2014/main" id="{5B7A2E42-F086-4BAC-A943-4492AD91E305}"/>
                </a:ext>
              </a:extLst>
            </xdr:cNvPr>
            <xdr:cNvSpPr txBox="1"/>
          </xdr:nvSpPr>
          <xdr:spPr>
            <a:xfrm>
              <a:off x="5134119" y="8884948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75045</xdr:colOff>
      <xdr:row>41</xdr:row>
      <xdr:rowOff>17318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kstiruutu 12">
              <a:extLst>
                <a:ext uri="{FF2B5EF4-FFF2-40B4-BE49-F238E27FC236}">
                  <a16:creationId xmlns:a16="http://schemas.microsoft.com/office/drawing/2014/main" id="{9A85CE34-A655-4F66-B81D-47E01B511EA6}"/>
                </a:ext>
              </a:extLst>
            </xdr:cNvPr>
            <xdr:cNvSpPr txBox="1"/>
          </xdr:nvSpPr>
          <xdr:spPr>
            <a:xfrm>
              <a:off x="5114636" y="9715500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13" name="Tekstiruutu 12">
              <a:extLst>
                <a:ext uri="{FF2B5EF4-FFF2-40B4-BE49-F238E27FC236}">
                  <a16:creationId xmlns:a16="http://schemas.microsoft.com/office/drawing/2014/main" id="{9A85CE34-A655-4F66-B81D-47E01B511EA6}"/>
                </a:ext>
              </a:extLst>
            </xdr:cNvPr>
            <xdr:cNvSpPr txBox="1"/>
          </xdr:nvSpPr>
          <xdr:spPr>
            <a:xfrm>
              <a:off x="5114636" y="9715500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69273</xdr:colOff>
      <xdr:row>42</xdr:row>
      <xdr:rowOff>0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kstiruutu 13">
              <a:extLst>
                <a:ext uri="{FF2B5EF4-FFF2-40B4-BE49-F238E27FC236}">
                  <a16:creationId xmlns:a16="http://schemas.microsoft.com/office/drawing/2014/main" id="{4E169458-06BF-42C1-8741-45434D53D626}"/>
                </a:ext>
              </a:extLst>
            </xdr:cNvPr>
            <xdr:cNvSpPr txBox="1"/>
          </xdr:nvSpPr>
          <xdr:spPr>
            <a:xfrm>
              <a:off x="5108864" y="9975273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14" name="Tekstiruutu 13">
              <a:extLst>
                <a:ext uri="{FF2B5EF4-FFF2-40B4-BE49-F238E27FC236}">
                  <a16:creationId xmlns:a16="http://schemas.microsoft.com/office/drawing/2014/main" id="{4E169458-06BF-42C1-8741-45434D53D626}"/>
                </a:ext>
              </a:extLst>
            </xdr:cNvPr>
            <xdr:cNvSpPr txBox="1"/>
          </xdr:nvSpPr>
          <xdr:spPr>
            <a:xfrm>
              <a:off x="5108864" y="9975273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57727</xdr:colOff>
      <xdr:row>45</xdr:row>
      <xdr:rowOff>17318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kstiruutu 14">
              <a:extLst>
                <a:ext uri="{FF2B5EF4-FFF2-40B4-BE49-F238E27FC236}">
                  <a16:creationId xmlns:a16="http://schemas.microsoft.com/office/drawing/2014/main" id="{B59E13AA-2BD5-4981-882C-F36FE4B87BF2}"/>
                </a:ext>
              </a:extLst>
            </xdr:cNvPr>
            <xdr:cNvSpPr txBox="1"/>
          </xdr:nvSpPr>
          <xdr:spPr>
            <a:xfrm>
              <a:off x="5097318" y="10546773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15" name="Tekstiruutu 14">
              <a:extLst>
                <a:ext uri="{FF2B5EF4-FFF2-40B4-BE49-F238E27FC236}">
                  <a16:creationId xmlns:a16="http://schemas.microsoft.com/office/drawing/2014/main" id="{B59E13AA-2BD5-4981-882C-F36FE4B87BF2}"/>
                </a:ext>
              </a:extLst>
            </xdr:cNvPr>
            <xdr:cNvSpPr txBox="1"/>
          </xdr:nvSpPr>
          <xdr:spPr>
            <a:xfrm>
              <a:off x="5097318" y="10546773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63500</xdr:colOff>
      <xdr:row>46</xdr:row>
      <xdr:rowOff>0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kstiruutu 15">
              <a:extLst>
                <a:ext uri="{FF2B5EF4-FFF2-40B4-BE49-F238E27FC236}">
                  <a16:creationId xmlns:a16="http://schemas.microsoft.com/office/drawing/2014/main" id="{88350CED-349B-4772-A8D7-22000D62C38D}"/>
                </a:ext>
              </a:extLst>
            </xdr:cNvPr>
            <xdr:cNvSpPr txBox="1"/>
          </xdr:nvSpPr>
          <xdr:spPr>
            <a:xfrm>
              <a:off x="5103091" y="10806545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16" name="Tekstiruutu 15">
              <a:extLst>
                <a:ext uri="{FF2B5EF4-FFF2-40B4-BE49-F238E27FC236}">
                  <a16:creationId xmlns:a16="http://schemas.microsoft.com/office/drawing/2014/main" id="{88350CED-349B-4772-A8D7-22000D62C38D}"/>
                </a:ext>
              </a:extLst>
            </xdr:cNvPr>
            <xdr:cNvSpPr txBox="1"/>
          </xdr:nvSpPr>
          <xdr:spPr>
            <a:xfrm>
              <a:off x="5103091" y="10806545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117929</xdr:colOff>
      <xdr:row>6</xdr:row>
      <xdr:rowOff>27215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kstiruutu 16">
              <a:extLst>
                <a:ext uri="{FF2B5EF4-FFF2-40B4-BE49-F238E27FC236}">
                  <a16:creationId xmlns:a16="http://schemas.microsoft.com/office/drawing/2014/main" id="{84ADE22B-7D95-40D0-B802-1D9DB54247C6}"/>
                </a:ext>
              </a:extLst>
            </xdr:cNvPr>
            <xdr:cNvSpPr txBox="1"/>
          </xdr:nvSpPr>
          <xdr:spPr>
            <a:xfrm>
              <a:off x="5152572" y="1152072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17" name="Tekstiruutu 16">
              <a:extLst>
                <a:ext uri="{FF2B5EF4-FFF2-40B4-BE49-F238E27FC236}">
                  <a16:creationId xmlns:a16="http://schemas.microsoft.com/office/drawing/2014/main" id="{84ADE22B-7D95-40D0-B802-1D9DB54247C6}"/>
                </a:ext>
              </a:extLst>
            </xdr:cNvPr>
            <xdr:cNvSpPr txBox="1"/>
          </xdr:nvSpPr>
          <xdr:spPr>
            <a:xfrm>
              <a:off x="5152572" y="1152072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  <xdr:oneCellAnchor>
    <xdr:from>
      <xdr:col>4</xdr:col>
      <xdr:colOff>58738</xdr:colOff>
      <xdr:row>17</xdr:row>
      <xdr:rowOff>34926</xdr:rowOff>
    </xdr:from>
    <xdr:ext cx="730476" cy="172227"/>
    <xdr:sp macro="" textlink="">
      <xdr:nvSpPr>
        <xdr:cNvPr id="18" name="Tekstiruutu 17">
          <a:extLst>
            <a:ext uri="{FF2B5EF4-FFF2-40B4-BE49-F238E27FC236}">
              <a16:creationId xmlns:a16="http://schemas.microsoft.com/office/drawing/2014/main" id="{48DF1650-FD2A-4442-9ADB-17B8801134D0}"/>
            </a:ext>
          </a:extLst>
        </xdr:cNvPr>
        <xdr:cNvSpPr txBox="1"/>
      </xdr:nvSpPr>
      <xdr:spPr>
        <a:xfrm>
          <a:off x="5093381" y="4534355"/>
          <a:ext cx="73047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fi-FI" sz="1100"/>
            <a:t>log</a:t>
          </a:r>
          <a:r>
            <a:rPr lang="fi-FI" sz="1100" baseline="-25000"/>
            <a:t>10</a:t>
          </a:r>
          <a:r>
            <a:rPr lang="fi-FI" sz="1100" baseline="0"/>
            <a:t> MPN</a:t>
          </a:r>
          <a:endParaRPr lang="fi-FI" sz="1100"/>
        </a:p>
      </xdr:txBody>
    </xdr:sp>
    <xdr:clientData/>
  </xdr:oneCellAnchor>
  <xdr:oneCellAnchor>
    <xdr:from>
      <xdr:col>4</xdr:col>
      <xdr:colOff>54428</xdr:colOff>
      <xdr:row>16</xdr:row>
      <xdr:rowOff>0</xdr:rowOff>
    </xdr:from>
    <xdr:ext cx="548481" cy="2646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kstiruutu 18">
              <a:extLst>
                <a:ext uri="{FF2B5EF4-FFF2-40B4-BE49-F238E27FC236}">
                  <a16:creationId xmlns:a16="http://schemas.microsoft.com/office/drawing/2014/main" id="{FB54CA8B-7064-46CE-9E10-DBA7168ABAE5}"/>
                </a:ext>
              </a:extLst>
            </xdr:cNvPr>
            <xdr:cNvSpPr txBox="1"/>
          </xdr:nvSpPr>
          <xdr:spPr>
            <a:xfrm>
              <a:off x="5089071" y="4218214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fi-FI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𝑐𝑓𝑢</m:t>
                      </m:r>
                    </m:num>
                    <m:den>
                      <m:r>
                        <a:rPr lang="fi-FI" sz="1100" b="0" i="1">
                          <a:latin typeface="Cambria Math" panose="02040503050406030204" pitchFamily="18" charset="0"/>
                        </a:rPr>
                        <m:t>𝑔</m:t>
                      </m:r>
                    </m:den>
                  </m:f>
                </m:oMath>
              </a14:m>
              <a:endParaRPr lang="fi-FI" sz="1100"/>
            </a:p>
          </xdr:txBody>
        </xdr:sp>
      </mc:Choice>
      <mc:Fallback xmlns="">
        <xdr:sp macro="" textlink="">
          <xdr:nvSpPr>
            <xdr:cNvPr id="19" name="Tekstiruutu 18">
              <a:extLst>
                <a:ext uri="{FF2B5EF4-FFF2-40B4-BE49-F238E27FC236}">
                  <a16:creationId xmlns:a16="http://schemas.microsoft.com/office/drawing/2014/main" id="{FB54CA8B-7064-46CE-9E10-DBA7168ABAE5}"/>
                </a:ext>
              </a:extLst>
            </xdr:cNvPr>
            <xdr:cNvSpPr txBox="1"/>
          </xdr:nvSpPr>
          <xdr:spPr>
            <a:xfrm>
              <a:off x="5089071" y="4218214"/>
              <a:ext cx="548481" cy="264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fi-FI" sz="1100"/>
                <a:t>log</a:t>
              </a:r>
              <a:r>
                <a:rPr lang="fi-FI" sz="1100" baseline="-25000"/>
                <a:t>10</a:t>
              </a:r>
              <a:r>
                <a:rPr lang="fi-FI" sz="1100" baseline="0"/>
                <a:t> </a:t>
              </a:r>
              <a:r>
                <a:rPr lang="fi-FI" sz="1100" b="0" i="0">
                  <a:latin typeface="Cambria Math" panose="02040503050406030204" pitchFamily="18" charset="0"/>
                </a:rPr>
                <a:t>𝑐𝑓𝑢/𝑔</a:t>
              </a:r>
              <a:endParaRPr lang="fi-FI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Evira">
  <a:themeElements>
    <a:clrScheme name="Evira">
      <a:dk1>
        <a:srgbClr val="000000"/>
      </a:dk1>
      <a:lt1>
        <a:srgbClr val="FFFFFF"/>
      </a:lt1>
      <a:dk2>
        <a:srgbClr val="E28C05"/>
      </a:dk2>
      <a:lt2>
        <a:srgbClr val="FFFFFF"/>
      </a:lt2>
      <a:accent1>
        <a:srgbClr val="E28C05"/>
      </a:accent1>
      <a:accent2>
        <a:srgbClr val="000000"/>
      </a:accent2>
      <a:accent3>
        <a:srgbClr val="7F7F7F"/>
      </a:accent3>
      <a:accent4>
        <a:srgbClr val="A5A5A5"/>
      </a:accent4>
      <a:accent5>
        <a:srgbClr val="BFBFBF"/>
      </a:accent5>
      <a:accent6>
        <a:srgbClr val="D8D8D8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rsi-maria.eklund@ruokavirasto.f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tandards.iso.org/iso/7218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078BD-4B26-4AEE-8DF5-9E89B39158EE}">
  <dimension ref="A2:D84"/>
  <sheetViews>
    <sheetView tabSelected="1" zoomScale="90" zoomScaleNormal="90" workbookViewId="0">
      <selection activeCell="B2" sqref="B2"/>
    </sheetView>
  </sheetViews>
  <sheetFormatPr defaultRowHeight="14.5" x14ac:dyDescent="0.35"/>
  <cols>
    <col min="1" max="1" width="15.1796875" customWidth="1"/>
  </cols>
  <sheetData>
    <row r="2" spans="1:1" x14ac:dyDescent="0.35">
      <c r="A2" s="59" t="s">
        <v>90</v>
      </c>
    </row>
    <row r="3" spans="1:1" x14ac:dyDescent="0.35">
      <c r="A3" s="59"/>
    </row>
    <row r="4" spans="1:1" x14ac:dyDescent="0.35">
      <c r="A4" s="59" t="s">
        <v>91</v>
      </c>
    </row>
    <row r="5" spans="1:1" x14ac:dyDescent="0.35">
      <c r="A5" s="58" t="s">
        <v>102</v>
      </c>
    </row>
    <row r="6" spans="1:1" x14ac:dyDescent="0.35">
      <c r="A6" s="58" t="s">
        <v>103</v>
      </c>
    </row>
    <row r="7" spans="1:1" x14ac:dyDescent="0.35">
      <c r="A7" s="58" t="s">
        <v>104</v>
      </c>
    </row>
    <row r="8" spans="1:1" x14ac:dyDescent="0.35">
      <c r="A8" s="58" t="s">
        <v>105</v>
      </c>
    </row>
    <row r="9" spans="1:1" x14ac:dyDescent="0.35">
      <c r="A9" s="58" t="s">
        <v>106</v>
      </c>
    </row>
    <row r="10" spans="1:1" x14ac:dyDescent="0.35">
      <c r="A10" s="58" t="s">
        <v>107</v>
      </c>
    </row>
    <row r="11" spans="1:1" x14ac:dyDescent="0.35">
      <c r="A11" s="58" t="s">
        <v>108</v>
      </c>
    </row>
    <row r="12" spans="1:1" x14ac:dyDescent="0.35">
      <c r="A12" s="58" t="s">
        <v>109</v>
      </c>
    </row>
    <row r="13" spans="1:1" x14ac:dyDescent="0.35">
      <c r="A13" s="58" t="s">
        <v>110</v>
      </c>
    </row>
    <row r="14" spans="1:1" x14ac:dyDescent="0.35">
      <c r="A14" s="58" t="s">
        <v>111</v>
      </c>
    </row>
    <row r="15" spans="1:1" x14ac:dyDescent="0.35">
      <c r="A15" s="58" t="s">
        <v>112</v>
      </c>
    </row>
    <row r="16" spans="1:1" x14ac:dyDescent="0.35">
      <c r="A16" s="58" t="s">
        <v>113</v>
      </c>
    </row>
    <row r="17" spans="1:1" x14ac:dyDescent="0.35">
      <c r="A17" s="59"/>
    </row>
    <row r="18" spans="1:1" ht="16.5" x14ac:dyDescent="0.35">
      <c r="A18" s="59" t="s">
        <v>92</v>
      </c>
    </row>
    <row r="19" spans="1:1" x14ac:dyDescent="0.35">
      <c r="A19" s="58" t="s">
        <v>114</v>
      </c>
    </row>
    <row r="20" spans="1:1" x14ac:dyDescent="0.35">
      <c r="A20" s="58" t="s">
        <v>115</v>
      </c>
    </row>
    <row r="21" spans="1:1" x14ac:dyDescent="0.35">
      <c r="A21" s="58" t="s">
        <v>116</v>
      </c>
    </row>
    <row r="22" spans="1:1" x14ac:dyDescent="0.35">
      <c r="A22" s="58" t="s">
        <v>117</v>
      </c>
    </row>
    <row r="23" spans="1:1" x14ac:dyDescent="0.35">
      <c r="A23" s="58" t="s">
        <v>118</v>
      </c>
    </row>
    <row r="24" spans="1:1" x14ac:dyDescent="0.35">
      <c r="A24" s="58" t="s">
        <v>157</v>
      </c>
    </row>
    <row r="25" spans="1:1" x14ac:dyDescent="0.35">
      <c r="A25" s="59"/>
    </row>
    <row r="26" spans="1:1" x14ac:dyDescent="0.35">
      <c r="A26" s="58"/>
    </row>
    <row r="27" spans="1:1" ht="16.5" x14ac:dyDescent="0.35">
      <c r="A27" s="59" t="s">
        <v>93</v>
      </c>
    </row>
    <row r="28" spans="1:1" x14ac:dyDescent="0.35">
      <c r="A28" s="58" t="s">
        <v>119</v>
      </c>
    </row>
    <row r="29" spans="1:1" x14ac:dyDescent="0.35">
      <c r="A29" s="58" t="s">
        <v>120</v>
      </c>
    </row>
    <row r="30" spans="1:1" x14ac:dyDescent="0.35">
      <c r="A30" s="58" t="s">
        <v>121</v>
      </c>
    </row>
    <row r="31" spans="1:1" x14ac:dyDescent="0.35">
      <c r="A31" s="58" t="s">
        <v>122</v>
      </c>
    </row>
    <row r="32" spans="1:1" x14ac:dyDescent="0.35">
      <c r="A32" s="58" t="s">
        <v>123</v>
      </c>
    </row>
    <row r="33" spans="1:1" x14ac:dyDescent="0.35">
      <c r="A33" s="58" t="s">
        <v>124</v>
      </c>
    </row>
    <row r="34" spans="1:1" ht="16.5" x14ac:dyDescent="0.35">
      <c r="A34" s="58" t="s">
        <v>125</v>
      </c>
    </row>
    <row r="35" spans="1:1" x14ac:dyDescent="0.35">
      <c r="A35" s="58" t="s">
        <v>156</v>
      </c>
    </row>
    <row r="36" spans="1:1" x14ac:dyDescent="0.35">
      <c r="A36" s="59"/>
    </row>
    <row r="37" spans="1:1" x14ac:dyDescent="0.35">
      <c r="A37" s="58"/>
    </row>
    <row r="38" spans="1:1" x14ac:dyDescent="0.35">
      <c r="A38" s="59" t="s">
        <v>94</v>
      </c>
    </row>
    <row r="39" spans="1:1" x14ac:dyDescent="0.35">
      <c r="A39" s="58" t="s">
        <v>126</v>
      </c>
    </row>
    <row r="40" spans="1:1" x14ac:dyDescent="0.35">
      <c r="A40" s="58" t="s">
        <v>127</v>
      </c>
    </row>
    <row r="41" spans="1:1" ht="16.5" x14ac:dyDescent="0.35">
      <c r="A41" s="58" t="s">
        <v>128</v>
      </c>
    </row>
    <row r="42" spans="1:1" x14ac:dyDescent="0.35">
      <c r="A42" s="58" t="s">
        <v>129</v>
      </c>
    </row>
    <row r="43" spans="1:1" ht="16.5" x14ac:dyDescent="0.35">
      <c r="A43" s="58" t="s">
        <v>130</v>
      </c>
    </row>
    <row r="44" spans="1:1" x14ac:dyDescent="0.35">
      <c r="A44" s="58" t="s">
        <v>131</v>
      </c>
    </row>
    <row r="45" spans="1:1" x14ac:dyDescent="0.35">
      <c r="A45" s="58" t="s">
        <v>132</v>
      </c>
    </row>
    <row r="46" spans="1:1" x14ac:dyDescent="0.35">
      <c r="A46" s="58" t="s">
        <v>133</v>
      </c>
    </row>
    <row r="47" spans="1:1" ht="16.5" x14ac:dyDescent="0.35">
      <c r="A47" s="58" t="s">
        <v>141</v>
      </c>
    </row>
    <row r="48" spans="1:1" x14ac:dyDescent="0.35">
      <c r="A48" s="58" t="s">
        <v>154</v>
      </c>
    </row>
    <row r="49" spans="1:1" x14ac:dyDescent="0.35">
      <c r="A49" s="59" t="s">
        <v>155</v>
      </c>
    </row>
    <row r="50" spans="1:1" x14ac:dyDescent="0.35">
      <c r="A50" s="59"/>
    </row>
    <row r="51" spans="1:1" x14ac:dyDescent="0.35">
      <c r="A51" s="59"/>
    </row>
    <row r="52" spans="1:1" ht="16.5" x14ac:dyDescent="0.35">
      <c r="A52" s="59" t="s">
        <v>95</v>
      </c>
    </row>
    <row r="53" spans="1:1" x14ac:dyDescent="0.35">
      <c r="A53" s="58" t="s">
        <v>134</v>
      </c>
    </row>
    <row r="54" spans="1:1" x14ac:dyDescent="0.35">
      <c r="A54" s="58" t="s">
        <v>142</v>
      </c>
    </row>
    <row r="55" spans="1:1" x14ac:dyDescent="0.35">
      <c r="A55" s="58" t="s">
        <v>143</v>
      </c>
    </row>
    <row r="56" spans="1:1" x14ac:dyDescent="0.35">
      <c r="A56" s="58" t="s">
        <v>153</v>
      </c>
    </row>
    <row r="57" spans="1:1" x14ac:dyDescent="0.35">
      <c r="A57" s="59"/>
    </row>
    <row r="58" spans="1:1" x14ac:dyDescent="0.35">
      <c r="A58" s="59"/>
    </row>
    <row r="59" spans="1:1" x14ac:dyDescent="0.35">
      <c r="A59" s="59" t="s">
        <v>96</v>
      </c>
    </row>
    <row r="60" spans="1:1" x14ac:dyDescent="0.35">
      <c r="A60" s="58" t="s">
        <v>135</v>
      </c>
    </row>
    <row r="61" spans="1:1" x14ac:dyDescent="0.35">
      <c r="A61" s="58" t="s">
        <v>144</v>
      </c>
    </row>
    <row r="62" spans="1:1" x14ac:dyDescent="0.35">
      <c r="A62" s="58" t="s">
        <v>97</v>
      </c>
    </row>
    <row r="63" spans="1:1" x14ac:dyDescent="0.35">
      <c r="A63" s="64"/>
    </row>
    <row r="64" spans="1:1" x14ac:dyDescent="0.35">
      <c r="A64" s="58"/>
    </row>
    <row r="65" spans="1:4" x14ac:dyDescent="0.35">
      <c r="A65" s="59" t="s">
        <v>98</v>
      </c>
    </row>
    <row r="66" spans="1:4" x14ac:dyDescent="0.35">
      <c r="A66" s="58" t="s">
        <v>99</v>
      </c>
    </row>
    <row r="67" spans="1:4" x14ac:dyDescent="0.35">
      <c r="A67" s="58"/>
    </row>
    <row r="68" spans="1:4" x14ac:dyDescent="0.35">
      <c r="A68" t="s">
        <v>101</v>
      </c>
    </row>
    <row r="69" spans="1:4" x14ac:dyDescent="0.35">
      <c r="A69" s="62" t="s">
        <v>145</v>
      </c>
      <c r="B69" s="62"/>
      <c r="C69" s="62"/>
      <c r="D69" s="62"/>
    </row>
    <row r="70" spans="1:4" ht="16.5" x14ac:dyDescent="0.35">
      <c r="A70" s="60" t="s">
        <v>100</v>
      </c>
    </row>
    <row r="71" spans="1:4" x14ac:dyDescent="0.35">
      <c r="A71" s="60"/>
    </row>
    <row r="72" spans="1:4" x14ac:dyDescent="0.35">
      <c r="A72" s="58" t="s">
        <v>136</v>
      </c>
    </row>
    <row r="73" spans="1:4" x14ac:dyDescent="0.35">
      <c r="A73" s="58" t="s">
        <v>137</v>
      </c>
    </row>
    <row r="74" spans="1:4" x14ac:dyDescent="0.35">
      <c r="A74" s="58" t="s">
        <v>147</v>
      </c>
    </row>
    <row r="75" spans="1:4" x14ac:dyDescent="0.35">
      <c r="A75" s="58" t="s">
        <v>146</v>
      </c>
    </row>
    <row r="76" spans="1:4" x14ac:dyDescent="0.35">
      <c r="A76" s="59"/>
    </row>
    <row r="77" spans="1:4" x14ac:dyDescent="0.35">
      <c r="A77" s="59" t="s">
        <v>138</v>
      </c>
    </row>
    <row r="78" spans="1:4" x14ac:dyDescent="0.35">
      <c r="A78" s="59" t="s">
        <v>139</v>
      </c>
    </row>
    <row r="79" spans="1:4" x14ac:dyDescent="0.35">
      <c r="A79" s="61" t="s">
        <v>140</v>
      </c>
    </row>
    <row r="81" spans="1:2" x14ac:dyDescent="0.35">
      <c r="A81" s="59" t="s">
        <v>169</v>
      </c>
    </row>
    <row r="82" spans="1:2" x14ac:dyDescent="0.35">
      <c r="A82" s="136">
        <v>44028</v>
      </c>
      <c r="B82" t="s">
        <v>168</v>
      </c>
    </row>
    <row r="83" spans="1:2" x14ac:dyDescent="0.35">
      <c r="A83" s="136">
        <v>44158</v>
      </c>
      <c r="B83" t="s">
        <v>174</v>
      </c>
    </row>
    <row r="84" spans="1:2" x14ac:dyDescent="0.35">
      <c r="A84" s="136">
        <v>45336</v>
      </c>
      <c r="B84" t="s">
        <v>175</v>
      </c>
    </row>
  </sheetData>
  <sheetProtection sheet="1" objects="1" scenarios="1"/>
  <hyperlinks>
    <hyperlink ref="A79" r:id="rId1" display="mailto:kirsi-maria.eklund@ruokavirasto.fi" xr:uid="{95D029A7-175C-48C2-9376-444AD267FCFF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  <headerFooter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02773-4DFB-4E76-901D-669F82AC40C4}">
  <dimension ref="A1:S94"/>
  <sheetViews>
    <sheetView zoomScale="80" zoomScaleNormal="80" workbookViewId="0">
      <selection activeCell="B6" sqref="B6"/>
    </sheetView>
  </sheetViews>
  <sheetFormatPr defaultColWidth="15.54296875" defaultRowHeight="30" customHeight="1" x14ac:dyDescent="0.3"/>
  <cols>
    <col min="1" max="1" width="14.08984375" style="2" customWidth="1"/>
    <col min="2" max="2" width="35.54296875" style="2" customWidth="1"/>
    <col min="3" max="3" width="14.54296875" style="2" customWidth="1"/>
    <col min="4" max="4" width="23.08984375" style="2" customWidth="1"/>
    <col min="5" max="5" width="4.453125" style="2" customWidth="1"/>
    <col min="6" max="6" width="14" style="47" customWidth="1"/>
    <col min="7" max="7" width="9.453125" style="11" customWidth="1"/>
    <col min="8" max="8" width="7.54296875" style="11" customWidth="1"/>
    <col min="9" max="10" width="7.54296875" style="46" customWidth="1"/>
    <col min="11" max="12" width="7.54296875" style="47" customWidth="1"/>
    <col min="13" max="13" width="7.54296875" style="9" customWidth="1"/>
    <col min="14" max="14" width="10.54296875" style="9" customWidth="1"/>
    <col min="15" max="15" width="7.54296875" style="9" customWidth="1"/>
    <col min="16" max="16" width="7.54296875" style="10" customWidth="1"/>
    <col min="17" max="17" width="7.54296875" style="9" customWidth="1"/>
    <col min="18" max="18" width="15.54296875" style="65"/>
    <col min="19" max="19" width="49.90625" style="66" customWidth="1"/>
    <col min="20" max="25" width="15.54296875" style="2"/>
    <col min="26" max="26" width="66.54296875" style="2" bestFit="1" customWidth="1"/>
    <col min="27" max="16384" width="15.54296875" style="2"/>
  </cols>
  <sheetData>
    <row r="1" spans="1:19" ht="30" customHeight="1" x14ac:dyDescent="0.3">
      <c r="F1" s="132"/>
      <c r="G1" s="1"/>
      <c r="H1" s="1"/>
      <c r="I1" s="133"/>
      <c r="J1" s="133"/>
      <c r="K1" s="132"/>
      <c r="L1" s="132"/>
      <c r="M1" s="2"/>
      <c r="N1" s="2"/>
      <c r="O1" s="2"/>
      <c r="P1" s="3"/>
      <c r="Q1" s="2"/>
      <c r="R1" s="134"/>
      <c r="S1" s="135"/>
    </row>
    <row r="2" spans="1:19" ht="15" x14ac:dyDescent="0.4">
      <c r="A2" s="145" t="s">
        <v>63</v>
      </c>
      <c r="B2" s="145"/>
      <c r="C2" s="145"/>
      <c r="D2" s="145"/>
      <c r="F2" s="144" t="s">
        <v>62</v>
      </c>
      <c r="G2" s="144"/>
      <c r="H2" s="144"/>
      <c r="I2" s="144"/>
      <c r="J2" s="1"/>
      <c r="K2" s="2"/>
      <c r="L2" s="2"/>
      <c r="M2" s="2"/>
      <c r="N2" s="2"/>
      <c r="O2" s="2"/>
      <c r="P2" s="3"/>
      <c r="Q2" s="2"/>
      <c r="R2" s="2"/>
      <c r="S2" s="15"/>
    </row>
    <row r="3" spans="1:19" ht="30" customHeight="1" x14ac:dyDescent="0.3">
      <c r="A3" s="146" t="s">
        <v>64</v>
      </c>
      <c r="B3" s="146"/>
      <c r="C3" s="146"/>
      <c r="D3" s="146"/>
      <c r="F3" s="147" t="s">
        <v>158</v>
      </c>
      <c r="G3" s="147"/>
      <c r="H3" s="147"/>
      <c r="I3" s="147"/>
      <c r="J3" s="147"/>
      <c r="K3" s="147"/>
      <c r="L3" s="147"/>
      <c r="M3" s="2"/>
      <c r="N3" s="2"/>
      <c r="O3" s="2"/>
      <c r="P3" s="3"/>
      <c r="Q3" s="2"/>
      <c r="R3" s="2"/>
      <c r="S3" s="15"/>
    </row>
    <row r="4" spans="1:19" ht="29.4" customHeight="1" x14ac:dyDescent="0.3">
      <c r="A4" s="143" t="s">
        <v>23</v>
      </c>
      <c r="B4" s="143"/>
      <c r="C4" s="143"/>
      <c r="D4" s="143"/>
      <c r="F4" s="147"/>
      <c r="G4" s="147"/>
      <c r="H4" s="147"/>
      <c r="I4" s="147"/>
      <c r="J4" s="147"/>
      <c r="K4" s="147"/>
      <c r="L4" s="147"/>
      <c r="M4" s="2"/>
      <c r="N4" s="2"/>
      <c r="O4" s="2"/>
      <c r="P4" s="3"/>
      <c r="Q4" s="2"/>
      <c r="R4" s="2"/>
      <c r="S4" s="15"/>
    </row>
    <row r="5" spans="1:19" ht="13" x14ac:dyDescent="0.3">
      <c r="E5" s="12"/>
      <c r="F5" s="147"/>
      <c r="G5" s="147"/>
      <c r="H5" s="147"/>
      <c r="I5" s="147"/>
      <c r="J5" s="147"/>
      <c r="K5" s="147"/>
      <c r="L5" s="147"/>
      <c r="M5" s="2"/>
      <c r="N5" s="2"/>
      <c r="O5" s="2"/>
      <c r="P5" s="3"/>
      <c r="Q5" s="2"/>
      <c r="R5" s="2"/>
      <c r="S5" s="15"/>
    </row>
    <row r="6" spans="1:19" ht="39.9" customHeight="1" x14ac:dyDescent="0.3">
      <c r="E6" s="12"/>
      <c r="F6" s="147"/>
      <c r="G6" s="147"/>
      <c r="H6" s="147"/>
      <c r="I6" s="147"/>
      <c r="J6" s="147"/>
      <c r="K6" s="147"/>
      <c r="L6" s="147"/>
      <c r="M6" s="2"/>
      <c r="N6" s="2"/>
      <c r="O6" s="2"/>
      <c r="P6" s="3"/>
      <c r="Q6" s="2"/>
      <c r="R6" s="2"/>
      <c r="S6" s="15"/>
    </row>
    <row r="7" spans="1:19" ht="25.5" customHeight="1" x14ac:dyDescent="0.3">
      <c r="F7" s="2"/>
      <c r="G7" s="1"/>
      <c r="H7" s="1"/>
      <c r="I7" s="1"/>
      <c r="J7" s="1"/>
      <c r="K7" s="2"/>
      <c r="L7" s="2"/>
      <c r="M7" s="2"/>
      <c r="N7" s="2"/>
      <c r="O7" s="2"/>
      <c r="P7" s="3"/>
      <c r="Q7" s="2"/>
      <c r="R7" s="2"/>
      <c r="S7" s="15"/>
    </row>
    <row r="8" spans="1:19" ht="30" customHeight="1" x14ac:dyDescent="0.4">
      <c r="A8" s="150" t="s">
        <v>59</v>
      </c>
      <c r="B8" s="150"/>
      <c r="C8" s="150"/>
      <c r="F8" s="158" t="s">
        <v>41</v>
      </c>
      <c r="G8" s="158"/>
      <c r="H8" s="158"/>
      <c r="I8" s="168" t="s">
        <v>22</v>
      </c>
      <c r="J8" s="168"/>
      <c r="K8" s="168"/>
      <c r="L8" s="168"/>
      <c r="M8" s="168"/>
      <c r="N8" s="168"/>
      <c r="O8" s="168"/>
      <c r="P8" s="168"/>
      <c r="Q8" s="168"/>
      <c r="R8" s="158" t="s">
        <v>24</v>
      </c>
      <c r="S8" s="158"/>
    </row>
    <row r="9" spans="1:19" ht="30" customHeight="1" x14ac:dyDescent="0.3">
      <c r="A9" s="148" t="s">
        <v>48</v>
      </c>
      <c r="B9" s="149"/>
      <c r="C9" s="6">
        <f>(COUNTIF(Q15:Q1997,"&gt;=0"))</f>
        <v>0</v>
      </c>
      <c r="D9" s="2" t="str">
        <f>IF(C9&lt;10,"Huom! Näytemäärän tulee olla ≥ 10 "," ")</f>
        <v xml:space="preserve">Huom! Näytemäärän tulee olla ≥ 10 </v>
      </c>
      <c r="F9" s="161" t="s">
        <v>42</v>
      </c>
      <c r="G9" s="160" t="s">
        <v>58</v>
      </c>
      <c r="H9" s="160" t="s">
        <v>49</v>
      </c>
      <c r="I9" s="160" t="s">
        <v>60</v>
      </c>
      <c r="J9" s="160" t="s">
        <v>50</v>
      </c>
      <c r="K9" s="160" t="s">
        <v>61</v>
      </c>
      <c r="L9" s="160" t="s">
        <v>51</v>
      </c>
      <c r="M9" s="160" t="s">
        <v>52</v>
      </c>
      <c r="N9" s="169" t="s">
        <v>45</v>
      </c>
      <c r="O9" s="164" t="s">
        <v>46</v>
      </c>
      <c r="P9" s="164" t="s">
        <v>47</v>
      </c>
      <c r="Q9" s="164" t="s">
        <v>54</v>
      </c>
      <c r="R9" s="150" t="s">
        <v>12</v>
      </c>
      <c r="S9" s="150" t="s">
        <v>13</v>
      </c>
    </row>
    <row r="10" spans="1:19" ht="30" customHeight="1" x14ac:dyDescent="0.3">
      <c r="A10" s="148"/>
      <c r="B10" s="149"/>
      <c r="C10" s="129">
        <f>SUMIF(Q15:Q1997,"&gt;0")</f>
        <v>0</v>
      </c>
      <c r="F10" s="161"/>
      <c r="G10" s="160"/>
      <c r="H10" s="160"/>
      <c r="I10" s="160"/>
      <c r="J10" s="160"/>
      <c r="K10" s="160"/>
      <c r="L10" s="160"/>
      <c r="M10" s="160"/>
      <c r="N10" s="169"/>
      <c r="O10" s="164"/>
      <c r="P10" s="164"/>
      <c r="Q10" s="165"/>
      <c r="R10" s="150"/>
      <c r="S10" s="150"/>
    </row>
    <row r="11" spans="1:19" ht="30" customHeight="1" x14ac:dyDescent="0.3">
      <c r="A11" s="148"/>
      <c r="B11" s="149"/>
      <c r="C11" s="129" t="e">
        <f>(1/(2*C9))*C10</f>
        <v>#DIV/0!</v>
      </c>
      <c r="F11" s="161"/>
      <c r="G11" s="160"/>
      <c r="H11" s="160"/>
      <c r="I11" s="160"/>
      <c r="J11" s="160"/>
      <c r="K11" s="160"/>
      <c r="L11" s="160"/>
      <c r="M11" s="160"/>
      <c r="N11" s="169"/>
      <c r="O11" s="164"/>
      <c r="P11" s="164"/>
      <c r="Q11" s="165"/>
      <c r="R11" s="150"/>
      <c r="S11" s="150"/>
    </row>
    <row r="12" spans="1:19" ht="30" customHeight="1" x14ac:dyDescent="0.3">
      <c r="A12" s="148"/>
      <c r="B12" s="149"/>
      <c r="C12" s="130" t="e">
        <f>SQRT(C11)</f>
        <v>#DIV/0!</v>
      </c>
      <c r="F12" s="161"/>
      <c r="G12" s="160"/>
      <c r="H12" s="160"/>
      <c r="I12" s="160"/>
      <c r="J12" s="160"/>
      <c r="K12" s="160"/>
      <c r="L12" s="160"/>
      <c r="M12" s="160"/>
      <c r="N12" s="169"/>
      <c r="O12" s="164"/>
      <c r="P12" s="164"/>
      <c r="Q12" s="165"/>
      <c r="R12" s="150"/>
      <c r="S12" s="150"/>
    </row>
    <row r="13" spans="1:19" ht="30" customHeight="1" thickBot="1" x14ac:dyDescent="0.45">
      <c r="A13" s="7" t="s">
        <v>53</v>
      </c>
      <c r="B13" s="8"/>
      <c r="C13" s="128" t="e">
        <f>C12</f>
        <v>#DIV/0!</v>
      </c>
      <c r="F13" s="159" t="s">
        <v>56</v>
      </c>
      <c r="G13" s="162" t="s">
        <v>79</v>
      </c>
      <c r="H13" s="13" t="s">
        <v>5</v>
      </c>
      <c r="I13" s="13">
        <v>4</v>
      </c>
      <c r="J13" s="13">
        <v>125</v>
      </c>
      <c r="K13" s="13">
        <v>5</v>
      </c>
      <c r="L13" s="13">
        <v>12</v>
      </c>
      <c r="M13" s="13">
        <f t="shared" ref="M13:M16" si="0">J13+L13</f>
        <v>137</v>
      </c>
      <c r="N13" s="16">
        <f t="shared" ref="N13:N16" si="1">M13/(10^-I13+10^-K13)</f>
        <v>1245454.5454545454</v>
      </c>
      <c r="O13" s="14">
        <f t="shared" ref="O13:O16" si="2">LOG10(N13)</f>
        <v>6.0953278819981813</v>
      </c>
      <c r="P13" s="163">
        <f>O13-O14</f>
        <v>-2.7632288628030466E-2</v>
      </c>
      <c r="Q13" s="163">
        <f>IF(O13&gt;0,P13^2," ")</f>
        <v>7.6354337482278185E-4</v>
      </c>
      <c r="R13" s="154" t="s">
        <v>55</v>
      </c>
      <c r="S13" s="156" t="s">
        <v>57</v>
      </c>
    </row>
    <row r="14" spans="1:19" ht="30" customHeight="1" thickTop="1" x14ac:dyDescent="0.3">
      <c r="A14" s="143" t="s">
        <v>65</v>
      </c>
      <c r="B14" s="143"/>
      <c r="C14" s="143"/>
      <c r="D14" s="143"/>
      <c r="F14" s="159"/>
      <c r="G14" s="162"/>
      <c r="H14" s="13" t="s">
        <v>6</v>
      </c>
      <c r="I14" s="13">
        <v>4</v>
      </c>
      <c r="J14" s="13">
        <v>132</v>
      </c>
      <c r="K14" s="13">
        <v>5</v>
      </c>
      <c r="L14" s="13">
        <v>14</v>
      </c>
      <c r="M14" s="13">
        <f t="shared" si="0"/>
        <v>146</v>
      </c>
      <c r="N14" s="16">
        <f t="shared" si="1"/>
        <v>1327272.7272727273</v>
      </c>
      <c r="O14" s="14">
        <f t="shared" si="2"/>
        <v>6.1229601706262118</v>
      </c>
      <c r="P14" s="163"/>
      <c r="Q14" s="163"/>
      <c r="R14" s="155"/>
      <c r="S14" s="157"/>
    </row>
    <row r="15" spans="1:19" ht="30" customHeight="1" x14ac:dyDescent="0.3">
      <c r="A15" s="18"/>
      <c r="B15" s="18"/>
      <c r="C15" s="18"/>
      <c r="D15" s="18"/>
      <c r="F15" s="151"/>
      <c r="G15" s="152">
        <v>1</v>
      </c>
      <c r="H15" s="4" t="s">
        <v>5</v>
      </c>
      <c r="I15" s="45"/>
      <c r="J15" s="45"/>
      <c r="K15" s="45"/>
      <c r="L15" s="45"/>
      <c r="M15" s="4">
        <f t="shared" si="0"/>
        <v>0</v>
      </c>
      <c r="N15" s="5">
        <f t="shared" si="1"/>
        <v>0</v>
      </c>
      <c r="O15" s="17" t="e">
        <f t="shared" si="2"/>
        <v>#NUM!</v>
      </c>
      <c r="P15" s="153" t="e">
        <f>O15-O16</f>
        <v>#NUM!</v>
      </c>
      <c r="Q15" s="153" t="e">
        <f>IF(O15&gt;0,P15^2," ")</f>
        <v>#NUM!</v>
      </c>
      <c r="R15" s="139" t="s">
        <v>0</v>
      </c>
      <c r="S15" s="141"/>
    </row>
    <row r="16" spans="1:19" ht="30" customHeight="1" x14ac:dyDescent="0.3">
      <c r="A16" s="150" t="s">
        <v>85</v>
      </c>
      <c r="B16" s="150"/>
      <c r="C16" s="150"/>
      <c r="F16" s="151"/>
      <c r="G16" s="152"/>
      <c r="H16" s="4" t="s">
        <v>6</v>
      </c>
      <c r="I16" s="45"/>
      <c r="J16" s="45"/>
      <c r="K16" s="45"/>
      <c r="L16" s="45"/>
      <c r="M16" s="4">
        <f t="shared" si="0"/>
        <v>0</v>
      </c>
      <c r="N16" s="5">
        <f t="shared" si="1"/>
        <v>0</v>
      </c>
      <c r="O16" s="17" t="e">
        <f t="shared" si="2"/>
        <v>#NUM!</v>
      </c>
      <c r="P16" s="153"/>
      <c r="Q16" s="153"/>
      <c r="R16" s="140"/>
      <c r="S16" s="142"/>
    </row>
    <row r="17" spans="1:19" ht="30" customHeight="1" x14ac:dyDescent="0.3">
      <c r="A17" s="166" t="s">
        <v>170</v>
      </c>
      <c r="B17" s="167"/>
      <c r="C17" s="6">
        <v>2</v>
      </c>
      <c r="F17" s="151"/>
      <c r="G17" s="152">
        <f>G15+1</f>
        <v>2</v>
      </c>
      <c r="H17" s="4" t="s">
        <v>5</v>
      </c>
      <c r="I17" s="45"/>
      <c r="J17" s="45"/>
      <c r="K17" s="45"/>
      <c r="L17" s="45"/>
      <c r="M17" s="4">
        <f t="shared" ref="M17:M18" si="3">J17+L17</f>
        <v>0</v>
      </c>
      <c r="N17" s="5">
        <f t="shared" ref="N17:N18" si="4">M17/(10^-I17+10^-K17)</f>
        <v>0</v>
      </c>
      <c r="O17" s="17" t="e">
        <f t="shared" ref="O17:O18" si="5">LOG10(N17)</f>
        <v>#NUM!</v>
      </c>
      <c r="P17" s="153" t="e">
        <f>O17-O18</f>
        <v>#NUM!</v>
      </c>
      <c r="Q17" s="153" t="e">
        <f>IF(O17&gt;0,P17^2," ")</f>
        <v>#NUM!</v>
      </c>
      <c r="R17" s="139"/>
      <c r="S17" s="141"/>
    </row>
    <row r="18" spans="1:19" ht="30" customHeight="1" x14ac:dyDescent="0.4">
      <c r="A18" s="166" t="s">
        <v>171</v>
      </c>
      <c r="B18" s="167"/>
      <c r="C18" s="129" t="e">
        <f>C13*C17</f>
        <v>#DIV/0!</v>
      </c>
      <c r="F18" s="151"/>
      <c r="G18" s="152"/>
      <c r="H18" s="4" t="s">
        <v>6</v>
      </c>
      <c r="I18" s="45"/>
      <c r="J18" s="45"/>
      <c r="K18" s="45"/>
      <c r="L18" s="45"/>
      <c r="M18" s="4">
        <f t="shared" si="3"/>
        <v>0</v>
      </c>
      <c r="N18" s="5">
        <f t="shared" si="4"/>
        <v>0</v>
      </c>
      <c r="O18" s="17" t="e">
        <f t="shared" si="5"/>
        <v>#NUM!</v>
      </c>
      <c r="P18" s="153"/>
      <c r="Q18" s="153"/>
      <c r="R18" s="140"/>
      <c r="S18" s="142"/>
    </row>
    <row r="19" spans="1:19" ht="30" customHeight="1" thickBot="1" x14ac:dyDescent="0.35">
      <c r="A19" s="138" t="s">
        <v>172</v>
      </c>
      <c r="B19" s="138"/>
      <c r="C19" s="137" t="e">
        <f>C18</f>
        <v>#DIV/0!</v>
      </c>
      <c r="F19" s="151"/>
      <c r="G19" s="152">
        <f>G17+1</f>
        <v>3</v>
      </c>
      <c r="H19" s="4" t="s">
        <v>5</v>
      </c>
      <c r="I19" s="45"/>
      <c r="J19" s="45"/>
      <c r="K19" s="45"/>
      <c r="L19" s="45"/>
      <c r="M19" s="4">
        <f t="shared" ref="M19:M56" si="6">J19+L19</f>
        <v>0</v>
      </c>
      <c r="N19" s="5">
        <f t="shared" ref="N19:N56" si="7">M19/(10^-I19+10^-K19)</f>
        <v>0</v>
      </c>
      <c r="O19" s="17" t="e">
        <f t="shared" ref="O19:O56" si="8">LOG10(N19)</f>
        <v>#NUM!</v>
      </c>
      <c r="P19" s="153" t="e">
        <f>O19-O20</f>
        <v>#NUM!</v>
      </c>
      <c r="Q19" s="153" t="e">
        <f>IF(O19&gt;0,P19^2," ")</f>
        <v>#NUM!</v>
      </c>
      <c r="R19" s="139"/>
      <c r="S19" s="141"/>
    </row>
    <row r="20" spans="1:19" ht="30" customHeight="1" thickTop="1" x14ac:dyDescent="0.3">
      <c r="F20" s="151"/>
      <c r="G20" s="152"/>
      <c r="H20" s="4" t="s">
        <v>6</v>
      </c>
      <c r="I20" s="45"/>
      <c r="J20" s="45"/>
      <c r="K20" s="45"/>
      <c r="L20" s="45"/>
      <c r="M20" s="4">
        <f t="shared" si="6"/>
        <v>0</v>
      </c>
      <c r="N20" s="5">
        <f t="shared" si="7"/>
        <v>0</v>
      </c>
      <c r="O20" s="17" t="e">
        <f t="shared" si="8"/>
        <v>#NUM!</v>
      </c>
      <c r="P20" s="153"/>
      <c r="Q20" s="153"/>
      <c r="R20" s="140"/>
      <c r="S20" s="142"/>
    </row>
    <row r="21" spans="1:19" ht="30" customHeight="1" x14ac:dyDescent="0.3">
      <c r="A21" s="2" t="s">
        <v>173</v>
      </c>
      <c r="F21" s="151"/>
      <c r="G21" s="152">
        <f>G19+1</f>
        <v>4</v>
      </c>
      <c r="H21" s="4" t="s">
        <v>5</v>
      </c>
      <c r="I21" s="45"/>
      <c r="J21" s="45"/>
      <c r="K21" s="45"/>
      <c r="L21" s="45"/>
      <c r="M21" s="4">
        <f t="shared" si="6"/>
        <v>0</v>
      </c>
      <c r="N21" s="5">
        <f t="shared" si="7"/>
        <v>0</v>
      </c>
      <c r="O21" s="17" t="e">
        <f t="shared" si="8"/>
        <v>#NUM!</v>
      </c>
      <c r="P21" s="153" t="e">
        <f>O21-O22</f>
        <v>#NUM!</v>
      </c>
      <c r="Q21" s="153" t="e">
        <f>IF(O21&gt;0,P21^2," ")</f>
        <v>#NUM!</v>
      </c>
      <c r="R21" s="139"/>
      <c r="S21" s="141"/>
    </row>
    <row r="22" spans="1:19" ht="30" customHeight="1" x14ac:dyDescent="0.3">
      <c r="F22" s="151"/>
      <c r="G22" s="152"/>
      <c r="H22" s="4" t="s">
        <v>6</v>
      </c>
      <c r="I22" s="45"/>
      <c r="J22" s="45"/>
      <c r="K22" s="45"/>
      <c r="L22" s="45"/>
      <c r="M22" s="4">
        <f t="shared" si="6"/>
        <v>0</v>
      </c>
      <c r="N22" s="5">
        <f t="shared" si="7"/>
        <v>0</v>
      </c>
      <c r="O22" s="17" t="e">
        <f t="shared" si="8"/>
        <v>#NUM!</v>
      </c>
      <c r="P22" s="153"/>
      <c r="Q22" s="153"/>
      <c r="R22" s="140"/>
      <c r="S22" s="142"/>
    </row>
    <row r="23" spans="1:19" ht="30" customHeight="1" x14ac:dyDescent="0.3">
      <c r="F23" s="151"/>
      <c r="G23" s="152">
        <f>G21+1</f>
        <v>5</v>
      </c>
      <c r="H23" s="4" t="s">
        <v>5</v>
      </c>
      <c r="I23" s="45"/>
      <c r="J23" s="45"/>
      <c r="K23" s="45"/>
      <c r="L23" s="45"/>
      <c r="M23" s="4">
        <f t="shared" si="6"/>
        <v>0</v>
      </c>
      <c r="N23" s="5">
        <f t="shared" si="7"/>
        <v>0</v>
      </c>
      <c r="O23" s="17" t="e">
        <f t="shared" si="8"/>
        <v>#NUM!</v>
      </c>
      <c r="P23" s="153" t="e">
        <f>O23-O24</f>
        <v>#NUM!</v>
      </c>
      <c r="Q23" s="153" t="e">
        <f>IF(O23&gt;0,P23^2," ")</f>
        <v>#NUM!</v>
      </c>
      <c r="R23" s="139"/>
      <c r="S23" s="141"/>
    </row>
    <row r="24" spans="1:19" ht="30" customHeight="1" x14ac:dyDescent="0.3">
      <c r="F24" s="151"/>
      <c r="G24" s="152"/>
      <c r="H24" s="4" t="s">
        <v>6</v>
      </c>
      <c r="I24" s="45"/>
      <c r="J24" s="45"/>
      <c r="K24" s="45"/>
      <c r="L24" s="45"/>
      <c r="M24" s="4">
        <f t="shared" si="6"/>
        <v>0</v>
      </c>
      <c r="N24" s="5">
        <f t="shared" si="7"/>
        <v>0</v>
      </c>
      <c r="O24" s="17" t="e">
        <f t="shared" si="8"/>
        <v>#NUM!</v>
      </c>
      <c r="P24" s="153"/>
      <c r="Q24" s="153"/>
      <c r="R24" s="140"/>
      <c r="S24" s="142"/>
    </row>
    <row r="25" spans="1:19" ht="30" customHeight="1" x14ac:dyDescent="0.3">
      <c r="F25" s="151"/>
      <c r="G25" s="152">
        <f>G23+1</f>
        <v>6</v>
      </c>
      <c r="H25" s="4" t="s">
        <v>5</v>
      </c>
      <c r="I25" s="45"/>
      <c r="J25" s="45"/>
      <c r="K25" s="45"/>
      <c r="L25" s="45"/>
      <c r="M25" s="4">
        <f t="shared" si="6"/>
        <v>0</v>
      </c>
      <c r="N25" s="5">
        <f t="shared" si="7"/>
        <v>0</v>
      </c>
      <c r="O25" s="17" t="e">
        <f t="shared" si="8"/>
        <v>#NUM!</v>
      </c>
      <c r="P25" s="153" t="e">
        <f>O25-O26</f>
        <v>#NUM!</v>
      </c>
      <c r="Q25" s="153" t="e">
        <f>IF(O25&gt;0,P25^2," ")</f>
        <v>#NUM!</v>
      </c>
      <c r="R25" s="139"/>
      <c r="S25" s="141"/>
    </row>
    <row r="26" spans="1:19" ht="30" customHeight="1" x14ac:dyDescent="0.3">
      <c r="F26" s="151"/>
      <c r="G26" s="152"/>
      <c r="H26" s="4" t="s">
        <v>6</v>
      </c>
      <c r="I26" s="45"/>
      <c r="J26" s="45"/>
      <c r="K26" s="45"/>
      <c r="L26" s="45"/>
      <c r="M26" s="4">
        <f t="shared" si="6"/>
        <v>0</v>
      </c>
      <c r="N26" s="5">
        <f t="shared" si="7"/>
        <v>0</v>
      </c>
      <c r="O26" s="17" t="e">
        <f t="shared" si="8"/>
        <v>#NUM!</v>
      </c>
      <c r="P26" s="153"/>
      <c r="Q26" s="153"/>
      <c r="R26" s="140"/>
      <c r="S26" s="142"/>
    </row>
    <row r="27" spans="1:19" ht="30" customHeight="1" x14ac:dyDescent="0.3">
      <c r="F27" s="151"/>
      <c r="G27" s="152">
        <f>G25+1</f>
        <v>7</v>
      </c>
      <c r="H27" s="4" t="s">
        <v>5</v>
      </c>
      <c r="I27" s="45"/>
      <c r="J27" s="45"/>
      <c r="K27" s="45"/>
      <c r="L27" s="45"/>
      <c r="M27" s="4">
        <f t="shared" si="6"/>
        <v>0</v>
      </c>
      <c r="N27" s="5">
        <f t="shared" si="7"/>
        <v>0</v>
      </c>
      <c r="O27" s="17" t="e">
        <f t="shared" si="8"/>
        <v>#NUM!</v>
      </c>
      <c r="P27" s="153" t="e">
        <f>O27-O28</f>
        <v>#NUM!</v>
      </c>
      <c r="Q27" s="153" t="e">
        <f>IF(O27&gt;0,P27^2," ")</f>
        <v>#NUM!</v>
      </c>
      <c r="R27" s="139"/>
      <c r="S27" s="141"/>
    </row>
    <row r="28" spans="1:19" ht="30" customHeight="1" x14ac:dyDescent="0.3">
      <c r="F28" s="151"/>
      <c r="G28" s="152"/>
      <c r="H28" s="4" t="s">
        <v>6</v>
      </c>
      <c r="I28" s="45"/>
      <c r="J28" s="45"/>
      <c r="K28" s="45"/>
      <c r="L28" s="45"/>
      <c r="M28" s="4">
        <f t="shared" si="6"/>
        <v>0</v>
      </c>
      <c r="N28" s="5">
        <f t="shared" si="7"/>
        <v>0</v>
      </c>
      <c r="O28" s="17" t="e">
        <f t="shared" si="8"/>
        <v>#NUM!</v>
      </c>
      <c r="P28" s="153"/>
      <c r="Q28" s="153"/>
      <c r="R28" s="140"/>
      <c r="S28" s="142"/>
    </row>
    <row r="29" spans="1:19" ht="30" customHeight="1" x14ac:dyDescent="0.3">
      <c r="F29" s="151"/>
      <c r="G29" s="152">
        <f>G27+1</f>
        <v>8</v>
      </c>
      <c r="H29" s="4" t="s">
        <v>5</v>
      </c>
      <c r="I29" s="45"/>
      <c r="J29" s="45"/>
      <c r="K29" s="45"/>
      <c r="L29" s="45"/>
      <c r="M29" s="4">
        <f t="shared" si="6"/>
        <v>0</v>
      </c>
      <c r="N29" s="5">
        <f t="shared" si="7"/>
        <v>0</v>
      </c>
      <c r="O29" s="17" t="e">
        <f t="shared" si="8"/>
        <v>#NUM!</v>
      </c>
      <c r="P29" s="153" t="e">
        <f>O29-O30</f>
        <v>#NUM!</v>
      </c>
      <c r="Q29" s="153" t="e">
        <f>IF(O29&gt;0,P29^2," ")</f>
        <v>#NUM!</v>
      </c>
      <c r="R29" s="139"/>
      <c r="S29" s="141"/>
    </row>
    <row r="30" spans="1:19" ht="30" customHeight="1" x14ac:dyDescent="0.3">
      <c r="F30" s="151"/>
      <c r="G30" s="152"/>
      <c r="H30" s="4" t="s">
        <v>6</v>
      </c>
      <c r="I30" s="45"/>
      <c r="J30" s="45"/>
      <c r="K30" s="45"/>
      <c r="L30" s="45"/>
      <c r="M30" s="4">
        <f t="shared" si="6"/>
        <v>0</v>
      </c>
      <c r="N30" s="5">
        <f t="shared" si="7"/>
        <v>0</v>
      </c>
      <c r="O30" s="17" t="e">
        <f t="shared" si="8"/>
        <v>#NUM!</v>
      </c>
      <c r="P30" s="153"/>
      <c r="Q30" s="153"/>
      <c r="R30" s="140"/>
      <c r="S30" s="142"/>
    </row>
    <row r="31" spans="1:19" ht="30" customHeight="1" x14ac:dyDescent="0.3">
      <c r="F31" s="151"/>
      <c r="G31" s="152">
        <f>G29+1</f>
        <v>9</v>
      </c>
      <c r="H31" s="4" t="s">
        <v>5</v>
      </c>
      <c r="I31" s="45"/>
      <c r="J31" s="45"/>
      <c r="K31" s="45"/>
      <c r="L31" s="45"/>
      <c r="M31" s="4">
        <f t="shared" si="6"/>
        <v>0</v>
      </c>
      <c r="N31" s="5">
        <f t="shared" si="7"/>
        <v>0</v>
      </c>
      <c r="O31" s="17" t="e">
        <f t="shared" si="8"/>
        <v>#NUM!</v>
      </c>
      <c r="P31" s="153" t="e">
        <f>O31-O32</f>
        <v>#NUM!</v>
      </c>
      <c r="Q31" s="153" t="e">
        <f>IF(O31&gt;0,P31^2," ")</f>
        <v>#NUM!</v>
      </c>
      <c r="R31" s="139"/>
      <c r="S31" s="141"/>
    </row>
    <row r="32" spans="1:19" ht="30" customHeight="1" x14ac:dyDescent="0.3">
      <c r="F32" s="151"/>
      <c r="G32" s="152"/>
      <c r="H32" s="4" t="s">
        <v>6</v>
      </c>
      <c r="I32" s="45"/>
      <c r="J32" s="45"/>
      <c r="K32" s="45"/>
      <c r="L32" s="45"/>
      <c r="M32" s="4">
        <f t="shared" si="6"/>
        <v>0</v>
      </c>
      <c r="N32" s="5">
        <f t="shared" si="7"/>
        <v>0</v>
      </c>
      <c r="O32" s="17" t="e">
        <f t="shared" si="8"/>
        <v>#NUM!</v>
      </c>
      <c r="P32" s="153"/>
      <c r="Q32" s="153"/>
      <c r="R32" s="140"/>
      <c r="S32" s="142"/>
    </row>
    <row r="33" spans="6:19" ht="30" customHeight="1" x14ac:dyDescent="0.3">
      <c r="F33" s="151"/>
      <c r="G33" s="152">
        <f>G31+1</f>
        <v>10</v>
      </c>
      <c r="H33" s="4" t="s">
        <v>5</v>
      </c>
      <c r="I33" s="45"/>
      <c r="J33" s="45"/>
      <c r="K33" s="45"/>
      <c r="L33" s="45"/>
      <c r="M33" s="4">
        <f t="shared" si="6"/>
        <v>0</v>
      </c>
      <c r="N33" s="5">
        <f t="shared" si="7"/>
        <v>0</v>
      </c>
      <c r="O33" s="17" t="e">
        <f t="shared" si="8"/>
        <v>#NUM!</v>
      </c>
      <c r="P33" s="153" t="e">
        <f>O33-O34</f>
        <v>#NUM!</v>
      </c>
      <c r="Q33" s="153" t="e">
        <f>IF(O33&gt;0,P33^2," ")</f>
        <v>#NUM!</v>
      </c>
      <c r="R33" s="139"/>
      <c r="S33" s="141"/>
    </row>
    <row r="34" spans="6:19" ht="30" customHeight="1" x14ac:dyDescent="0.3">
      <c r="F34" s="151"/>
      <c r="G34" s="152"/>
      <c r="H34" s="4" t="s">
        <v>6</v>
      </c>
      <c r="I34" s="45"/>
      <c r="J34" s="45"/>
      <c r="K34" s="45"/>
      <c r="L34" s="45"/>
      <c r="M34" s="4">
        <f t="shared" si="6"/>
        <v>0</v>
      </c>
      <c r="N34" s="5">
        <f t="shared" si="7"/>
        <v>0</v>
      </c>
      <c r="O34" s="17" t="e">
        <f t="shared" si="8"/>
        <v>#NUM!</v>
      </c>
      <c r="P34" s="153"/>
      <c r="Q34" s="153"/>
      <c r="R34" s="140"/>
      <c r="S34" s="142"/>
    </row>
    <row r="35" spans="6:19" ht="30" customHeight="1" x14ac:dyDescent="0.3">
      <c r="F35" s="151"/>
      <c r="G35" s="152">
        <f>G33+1</f>
        <v>11</v>
      </c>
      <c r="H35" s="4" t="s">
        <v>5</v>
      </c>
      <c r="I35" s="45"/>
      <c r="J35" s="45"/>
      <c r="K35" s="45"/>
      <c r="L35" s="45"/>
      <c r="M35" s="4">
        <f t="shared" si="6"/>
        <v>0</v>
      </c>
      <c r="N35" s="5">
        <f t="shared" si="7"/>
        <v>0</v>
      </c>
      <c r="O35" s="17" t="e">
        <f t="shared" si="8"/>
        <v>#NUM!</v>
      </c>
      <c r="P35" s="153" t="e">
        <f>O35-O36</f>
        <v>#NUM!</v>
      </c>
      <c r="Q35" s="153" t="e">
        <f>IF(O35&gt;0,P35^2," ")</f>
        <v>#NUM!</v>
      </c>
      <c r="R35" s="139"/>
      <c r="S35" s="141"/>
    </row>
    <row r="36" spans="6:19" ht="30" customHeight="1" x14ac:dyDescent="0.3">
      <c r="F36" s="151"/>
      <c r="G36" s="152"/>
      <c r="H36" s="4" t="s">
        <v>6</v>
      </c>
      <c r="I36" s="45"/>
      <c r="J36" s="45"/>
      <c r="K36" s="45"/>
      <c r="L36" s="45"/>
      <c r="M36" s="4">
        <f t="shared" si="6"/>
        <v>0</v>
      </c>
      <c r="N36" s="5">
        <f t="shared" si="7"/>
        <v>0</v>
      </c>
      <c r="O36" s="17" t="e">
        <f t="shared" si="8"/>
        <v>#NUM!</v>
      </c>
      <c r="P36" s="153"/>
      <c r="Q36" s="153"/>
      <c r="R36" s="140"/>
      <c r="S36" s="142"/>
    </row>
    <row r="37" spans="6:19" ht="30" customHeight="1" x14ac:dyDescent="0.3">
      <c r="F37" s="151"/>
      <c r="G37" s="152">
        <f>G35+1</f>
        <v>12</v>
      </c>
      <c r="H37" s="4" t="s">
        <v>5</v>
      </c>
      <c r="I37" s="45"/>
      <c r="J37" s="45"/>
      <c r="K37" s="45"/>
      <c r="L37" s="45"/>
      <c r="M37" s="4">
        <f t="shared" si="6"/>
        <v>0</v>
      </c>
      <c r="N37" s="5">
        <f t="shared" si="7"/>
        <v>0</v>
      </c>
      <c r="O37" s="17" t="e">
        <f t="shared" si="8"/>
        <v>#NUM!</v>
      </c>
      <c r="P37" s="153" t="e">
        <f>O37-O38</f>
        <v>#NUM!</v>
      </c>
      <c r="Q37" s="153" t="e">
        <f>IF(O37&gt;0,P37^2," ")</f>
        <v>#NUM!</v>
      </c>
      <c r="R37" s="139"/>
      <c r="S37" s="141"/>
    </row>
    <row r="38" spans="6:19" ht="30" customHeight="1" x14ac:dyDescent="0.3">
      <c r="F38" s="151"/>
      <c r="G38" s="152"/>
      <c r="H38" s="4" t="s">
        <v>6</v>
      </c>
      <c r="I38" s="45"/>
      <c r="J38" s="45"/>
      <c r="K38" s="45"/>
      <c r="L38" s="45"/>
      <c r="M38" s="4">
        <f t="shared" si="6"/>
        <v>0</v>
      </c>
      <c r="N38" s="5">
        <f t="shared" si="7"/>
        <v>0</v>
      </c>
      <c r="O38" s="17" t="e">
        <f t="shared" si="8"/>
        <v>#NUM!</v>
      </c>
      <c r="P38" s="153"/>
      <c r="Q38" s="153"/>
      <c r="R38" s="140"/>
      <c r="S38" s="142"/>
    </row>
    <row r="39" spans="6:19" ht="30" customHeight="1" x14ac:dyDescent="0.3">
      <c r="F39" s="151"/>
      <c r="G39" s="152">
        <f>G37+1</f>
        <v>13</v>
      </c>
      <c r="H39" s="4" t="s">
        <v>5</v>
      </c>
      <c r="I39" s="45"/>
      <c r="J39" s="45"/>
      <c r="K39" s="45"/>
      <c r="L39" s="45"/>
      <c r="M39" s="4">
        <f t="shared" si="6"/>
        <v>0</v>
      </c>
      <c r="N39" s="5">
        <f t="shared" si="7"/>
        <v>0</v>
      </c>
      <c r="O39" s="17" t="e">
        <f t="shared" si="8"/>
        <v>#NUM!</v>
      </c>
      <c r="P39" s="153" t="e">
        <f>O39-O40</f>
        <v>#NUM!</v>
      </c>
      <c r="Q39" s="153" t="e">
        <f>IF(O39&gt;0,P39^2," ")</f>
        <v>#NUM!</v>
      </c>
      <c r="R39" s="139"/>
      <c r="S39" s="141"/>
    </row>
    <row r="40" spans="6:19" ht="30" customHeight="1" x14ac:dyDescent="0.3">
      <c r="F40" s="151"/>
      <c r="G40" s="152"/>
      <c r="H40" s="4" t="s">
        <v>6</v>
      </c>
      <c r="I40" s="45"/>
      <c r="J40" s="45"/>
      <c r="K40" s="45"/>
      <c r="L40" s="45"/>
      <c r="M40" s="4">
        <f t="shared" si="6"/>
        <v>0</v>
      </c>
      <c r="N40" s="5">
        <f t="shared" si="7"/>
        <v>0</v>
      </c>
      <c r="O40" s="17" t="e">
        <f t="shared" si="8"/>
        <v>#NUM!</v>
      </c>
      <c r="P40" s="153"/>
      <c r="Q40" s="153"/>
      <c r="R40" s="140"/>
      <c r="S40" s="142"/>
    </row>
    <row r="41" spans="6:19" ht="30" customHeight="1" x14ac:dyDescent="0.3">
      <c r="F41" s="151"/>
      <c r="G41" s="152">
        <f>G39+1</f>
        <v>14</v>
      </c>
      <c r="H41" s="4" t="s">
        <v>5</v>
      </c>
      <c r="I41" s="45"/>
      <c r="J41" s="45"/>
      <c r="K41" s="45"/>
      <c r="L41" s="45"/>
      <c r="M41" s="4">
        <f t="shared" si="6"/>
        <v>0</v>
      </c>
      <c r="N41" s="5">
        <f t="shared" si="7"/>
        <v>0</v>
      </c>
      <c r="O41" s="17" t="e">
        <f t="shared" si="8"/>
        <v>#NUM!</v>
      </c>
      <c r="P41" s="153" t="e">
        <f>O41-O42</f>
        <v>#NUM!</v>
      </c>
      <c r="Q41" s="153" t="e">
        <f>IF(O41&gt;0,P41^2," ")</f>
        <v>#NUM!</v>
      </c>
      <c r="R41" s="139"/>
      <c r="S41" s="141"/>
    </row>
    <row r="42" spans="6:19" ht="30" customHeight="1" x14ac:dyDescent="0.3">
      <c r="F42" s="151"/>
      <c r="G42" s="152"/>
      <c r="H42" s="4" t="s">
        <v>6</v>
      </c>
      <c r="I42" s="45"/>
      <c r="J42" s="45"/>
      <c r="K42" s="45"/>
      <c r="L42" s="45"/>
      <c r="M42" s="4">
        <f t="shared" si="6"/>
        <v>0</v>
      </c>
      <c r="N42" s="5">
        <f t="shared" si="7"/>
        <v>0</v>
      </c>
      <c r="O42" s="17" t="e">
        <f t="shared" si="8"/>
        <v>#NUM!</v>
      </c>
      <c r="P42" s="153"/>
      <c r="Q42" s="153"/>
      <c r="R42" s="140"/>
      <c r="S42" s="142"/>
    </row>
    <row r="43" spans="6:19" ht="30" customHeight="1" x14ac:dyDescent="0.3">
      <c r="F43" s="151"/>
      <c r="G43" s="152">
        <f>G41+1</f>
        <v>15</v>
      </c>
      <c r="H43" s="4" t="s">
        <v>5</v>
      </c>
      <c r="I43" s="45"/>
      <c r="J43" s="45"/>
      <c r="K43" s="45"/>
      <c r="L43" s="45"/>
      <c r="M43" s="4">
        <f t="shared" si="6"/>
        <v>0</v>
      </c>
      <c r="N43" s="5">
        <f t="shared" si="7"/>
        <v>0</v>
      </c>
      <c r="O43" s="17" t="e">
        <f t="shared" si="8"/>
        <v>#NUM!</v>
      </c>
      <c r="P43" s="153" t="e">
        <f>O43-O44</f>
        <v>#NUM!</v>
      </c>
      <c r="Q43" s="153" t="e">
        <f>IF(O43&gt;0,P43^2," ")</f>
        <v>#NUM!</v>
      </c>
      <c r="R43" s="139"/>
      <c r="S43" s="141"/>
    </row>
    <row r="44" spans="6:19" ht="30" customHeight="1" x14ac:dyDescent="0.3">
      <c r="F44" s="151"/>
      <c r="G44" s="152"/>
      <c r="H44" s="4" t="s">
        <v>6</v>
      </c>
      <c r="I44" s="45"/>
      <c r="J44" s="45"/>
      <c r="K44" s="45"/>
      <c r="L44" s="45"/>
      <c r="M44" s="4">
        <f t="shared" si="6"/>
        <v>0</v>
      </c>
      <c r="N44" s="5">
        <f t="shared" si="7"/>
        <v>0</v>
      </c>
      <c r="O44" s="17" t="e">
        <f t="shared" si="8"/>
        <v>#NUM!</v>
      </c>
      <c r="P44" s="153"/>
      <c r="Q44" s="153"/>
      <c r="R44" s="140"/>
      <c r="S44" s="142"/>
    </row>
    <row r="45" spans="6:19" ht="30" customHeight="1" x14ac:dyDescent="0.3">
      <c r="F45" s="151"/>
      <c r="G45" s="152">
        <f>G43+1</f>
        <v>16</v>
      </c>
      <c r="H45" s="4" t="s">
        <v>5</v>
      </c>
      <c r="I45" s="45"/>
      <c r="J45" s="45"/>
      <c r="K45" s="45"/>
      <c r="L45" s="45"/>
      <c r="M45" s="4">
        <f t="shared" si="6"/>
        <v>0</v>
      </c>
      <c r="N45" s="5">
        <f t="shared" si="7"/>
        <v>0</v>
      </c>
      <c r="O45" s="17" t="e">
        <f t="shared" si="8"/>
        <v>#NUM!</v>
      </c>
      <c r="P45" s="153" t="e">
        <f>O45-O46</f>
        <v>#NUM!</v>
      </c>
      <c r="Q45" s="153" t="e">
        <f>IF(O45&gt;0,P45^2," ")</f>
        <v>#NUM!</v>
      </c>
      <c r="R45" s="139"/>
      <c r="S45" s="141"/>
    </row>
    <row r="46" spans="6:19" ht="30" customHeight="1" x14ac:dyDescent="0.3">
      <c r="F46" s="151"/>
      <c r="G46" s="152"/>
      <c r="H46" s="4" t="s">
        <v>6</v>
      </c>
      <c r="I46" s="45"/>
      <c r="J46" s="45"/>
      <c r="K46" s="45"/>
      <c r="L46" s="45"/>
      <c r="M46" s="4">
        <f t="shared" si="6"/>
        <v>0</v>
      </c>
      <c r="N46" s="5">
        <f t="shared" si="7"/>
        <v>0</v>
      </c>
      <c r="O46" s="17" t="e">
        <f t="shared" si="8"/>
        <v>#NUM!</v>
      </c>
      <c r="P46" s="153"/>
      <c r="Q46" s="153"/>
      <c r="R46" s="140"/>
      <c r="S46" s="142"/>
    </row>
    <row r="47" spans="6:19" ht="30" customHeight="1" x14ac:dyDescent="0.3">
      <c r="F47" s="151"/>
      <c r="G47" s="152">
        <f>G45+1</f>
        <v>17</v>
      </c>
      <c r="H47" s="4" t="s">
        <v>5</v>
      </c>
      <c r="I47" s="45"/>
      <c r="J47" s="45"/>
      <c r="K47" s="45"/>
      <c r="L47" s="45"/>
      <c r="M47" s="4">
        <f t="shared" si="6"/>
        <v>0</v>
      </c>
      <c r="N47" s="5">
        <f t="shared" si="7"/>
        <v>0</v>
      </c>
      <c r="O47" s="17" t="e">
        <f t="shared" si="8"/>
        <v>#NUM!</v>
      </c>
      <c r="P47" s="153" t="e">
        <f>O47-O48</f>
        <v>#NUM!</v>
      </c>
      <c r="Q47" s="153" t="e">
        <f>IF(O47&gt;0,P47^2," ")</f>
        <v>#NUM!</v>
      </c>
      <c r="R47" s="139"/>
      <c r="S47" s="141"/>
    </row>
    <row r="48" spans="6:19" ht="30" customHeight="1" x14ac:dyDescent="0.3">
      <c r="F48" s="151"/>
      <c r="G48" s="152"/>
      <c r="H48" s="4" t="s">
        <v>6</v>
      </c>
      <c r="I48" s="45"/>
      <c r="J48" s="45"/>
      <c r="K48" s="45"/>
      <c r="L48" s="45"/>
      <c r="M48" s="4">
        <f t="shared" si="6"/>
        <v>0</v>
      </c>
      <c r="N48" s="5">
        <f t="shared" si="7"/>
        <v>0</v>
      </c>
      <c r="O48" s="17" t="e">
        <f t="shared" si="8"/>
        <v>#NUM!</v>
      </c>
      <c r="P48" s="153"/>
      <c r="Q48" s="153"/>
      <c r="R48" s="140"/>
      <c r="S48" s="142"/>
    </row>
    <row r="49" spans="6:19" ht="30" customHeight="1" x14ac:dyDescent="0.3">
      <c r="F49" s="151"/>
      <c r="G49" s="152">
        <f>G47+1</f>
        <v>18</v>
      </c>
      <c r="H49" s="4" t="s">
        <v>5</v>
      </c>
      <c r="I49" s="45"/>
      <c r="J49" s="45"/>
      <c r="K49" s="45"/>
      <c r="L49" s="45"/>
      <c r="M49" s="4">
        <f t="shared" si="6"/>
        <v>0</v>
      </c>
      <c r="N49" s="5">
        <f t="shared" si="7"/>
        <v>0</v>
      </c>
      <c r="O49" s="17" t="e">
        <f t="shared" si="8"/>
        <v>#NUM!</v>
      </c>
      <c r="P49" s="153" t="e">
        <f>O49-O50</f>
        <v>#NUM!</v>
      </c>
      <c r="Q49" s="153" t="e">
        <f>IF(O49&gt;0,P49^2," ")</f>
        <v>#NUM!</v>
      </c>
      <c r="R49" s="139"/>
      <c r="S49" s="141"/>
    </row>
    <row r="50" spans="6:19" ht="30" customHeight="1" x14ac:dyDescent="0.3">
      <c r="F50" s="151"/>
      <c r="G50" s="152"/>
      <c r="H50" s="4" t="s">
        <v>6</v>
      </c>
      <c r="I50" s="45"/>
      <c r="J50" s="45"/>
      <c r="K50" s="45"/>
      <c r="L50" s="45"/>
      <c r="M50" s="4">
        <f t="shared" si="6"/>
        <v>0</v>
      </c>
      <c r="N50" s="5">
        <f t="shared" si="7"/>
        <v>0</v>
      </c>
      <c r="O50" s="17" t="e">
        <f t="shared" si="8"/>
        <v>#NUM!</v>
      </c>
      <c r="P50" s="153"/>
      <c r="Q50" s="153"/>
      <c r="R50" s="140"/>
      <c r="S50" s="142"/>
    </row>
    <row r="51" spans="6:19" ht="30" customHeight="1" x14ac:dyDescent="0.3">
      <c r="F51" s="151"/>
      <c r="G51" s="152">
        <f>G49+1</f>
        <v>19</v>
      </c>
      <c r="H51" s="4" t="s">
        <v>5</v>
      </c>
      <c r="I51" s="45"/>
      <c r="J51" s="45"/>
      <c r="K51" s="45"/>
      <c r="L51" s="45"/>
      <c r="M51" s="4">
        <f t="shared" si="6"/>
        <v>0</v>
      </c>
      <c r="N51" s="5">
        <f t="shared" si="7"/>
        <v>0</v>
      </c>
      <c r="O51" s="17" t="e">
        <f t="shared" si="8"/>
        <v>#NUM!</v>
      </c>
      <c r="P51" s="153" t="e">
        <f>O51-O52</f>
        <v>#NUM!</v>
      </c>
      <c r="Q51" s="153" t="e">
        <f>IF(O51&gt;0,P51^2," ")</f>
        <v>#NUM!</v>
      </c>
      <c r="R51" s="139"/>
      <c r="S51" s="141"/>
    </row>
    <row r="52" spans="6:19" ht="30" customHeight="1" x14ac:dyDescent="0.3">
      <c r="F52" s="151"/>
      <c r="G52" s="152"/>
      <c r="H52" s="4" t="s">
        <v>6</v>
      </c>
      <c r="I52" s="45"/>
      <c r="J52" s="45"/>
      <c r="K52" s="45"/>
      <c r="L52" s="45"/>
      <c r="M52" s="4">
        <f t="shared" si="6"/>
        <v>0</v>
      </c>
      <c r="N52" s="5">
        <f t="shared" si="7"/>
        <v>0</v>
      </c>
      <c r="O52" s="17" t="e">
        <f t="shared" si="8"/>
        <v>#NUM!</v>
      </c>
      <c r="P52" s="153"/>
      <c r="Q52" s="153"/>
      <c r="R52" s="140"/>
      <c r="S52" s="142"/>
    </row>
    <row r="53" spans="6:19" ht="30" customHeight="1" x14ac:dyDescent="0.3">
      <c r="F53" s="151"/>
      <c r="G53" s="152">
        <f>G51+1</f>
        <v>20</v>
      </c>
      <c r="H53" s="4" t="s">
        <v>5</v>
      </c>
      <c r="I53" s="45"/>
      <c r="J53" s="45"/>
      <c r="K53" s="45"/>
      <c r="L53" s="45"/>
      <c r="M53" s="4">
        <f t="shared" si="6"/>
        <v>0</v>
      </c>
      <c r="N53" s="5">
        <f t="shared" si="7"/>
        <v>0</v>
      </c>
      <c r="O53" s="17" t="e">
        <f t="shared" si="8"/>
        <v>#NUM!</v>
      </c>
      <c r="P53" s="153" t="e">
        <f>O53-O54</f>
        <v>#NUM!</v>
      </c>
      <c r="Q53" s="153" t="e">
        <f>IF(O53&gt;0,P53^2," ")</f>
        <v>#NUM!</v>
      </c>
      <c r="R53" s="139"/>
      <c r="S53" s="141"/>
    </row>
    <row r="54" spans="6:19" ht="30" customHeight="1" x14ac:dyDescent="0.3">
      <c r="F54" s="151"/>
      <c r="G54" s="152"/>
      <c r="H54" s="4" t="s">
        <v>6</v>
      </c>
      <c r="I54" s="45"/>
      <c r="J54" s="45"/>
      <c r="K54" s="45"/>
      <c r="L54" s="45"/>
      <c r="M54" s="4">
        <f t="shared" si="6"/>
        <v>0</v>
      </c>
      <c r="N54" s="5">
        <f t="shared" si="7"/>
        <v>0</v>
      </c>
      <c r="O54" s="17" t="e">
        <f t="shared" si="8"/>
        <v>#NUM!</v>
      </c>
      <c r="P54" s="153"/>
      <c r="Q54" s="153"/>
      <c r="R54" s="140"/>
      <c r="S54" s="142"/>
    </row>
    <row r="55" spans="6:19" ht="30" customHeight="1" x14ac:dyDescent="0.3">
      <c r="F55" s="151"/>
      <c r="G55" s="152">
        <f>G53+1</f>
        <v>21</v>
      </c>
      <c r="H55" s="4" t="s">
        <v>5</v>
      </c>
      <c r="I55" s="45"/>
      <c r="J55" s="45"/>
      <c r="K55" s="45"/>
      <c r="L55" s="45"/>
      <c r="M55" s="4">
        <f t="shared" si="6"/>
        <v>0</v>
      </c>
      <c r="N55" s="5">
        <f t="shared" si="7"/>
        <v>0</v>
      </c>
      <c r="O55" s="17" t="e">
        <f t="shared" si="8"/>
        <v>#NUM!</v>
      </c>
      <c r="P55" s="153" t="e">
        <f>O55-O56</f>
        <v>#NUM!</v>
      </c>
      <c r="Q55" s="153" t="e">
        <f>IF(O55&gt;0,P55^2," ")</f>
        <v>#NUM!</v>
      </c>
      <c r="R55" s="139"/>
      <c r="S55" s="141"/>
    </row>
    <row r="56" spans="6:19" ht="30" customHeight="1" x14ac:dyDescent="0.3">
      <c r="F56" s="151"/>
      <c r="G56" s="152"/>
      <c r="H56" s="4" t="s">
        <v>6</v>
      </c>
      <c r="I56" s="45"/>
      <c r="J56" s="45"/>
      <c r="K56" s="45"/>
      <c r="L56" s="45"/>
      <c r="M56" s="4">
        <f t="shared" si="6"/>
        <v>0</v>
      </c>
      <c r="N56" s="5">
        <f t="shared" si="7"/>
        <v>0</v>
      </c>
      <c r="O56" s="17" t="e">
        <f t="shared" si="8"/>
        <v>#NUM!</v>
      </c>
      <c r="P56" s="153"/>
      <c r="Q56" s="153"/>
      <c r="R56" s="140"/>
      <c r="S56" s="142"/>
    </row>
    <row r="57" spans="6:19" ht="30" customHeight="1" x14ac:dyDescent="0.3">
      <c r="F57" s="151"/>
      <c r="G57" s="152">
        <f>G55+1</f>
        <v>22</v>
      </c>
      <c r="H57" s="4" t="s">
        <v>5</v>
      </c>
      <c r="I57" s="45"/>
      <c r="J57" s="45"/>
      <c r="K57" s="45"/>
      <c r="L57" s="45"/>
      <c r="M57" s="4">
        <f t="shared" ref="M57:M68" si="9">J57+L57</f>
        <v>0</v>
      </c>
      <c r="N57" s="5">
        <f t="shared" ref="N57:N68" si="10">M57/(10^-I57+10^-K57)</f>
        <v>0</v>
      </c>
      <c r="O57" s="17" t="e">
        <f t="shared" ref="O57:O68" si="11">LOG10(N57)</f>
        <v>#NUM!</v>
      </c>
      <c r="P57" s="153" t="e">
        <f>O57-O58</f>
        <v>#NUM!</v>
      </c>
      <c r="Q57" s="153" t="e">
        <f>IF(O57&gt;0,P57^2," ")</f>
        <v>#NUM!</v>
      </c>
      <c r="R57" s="139"/>
      <c r="S57" s="141"/>
    </row>
    <row r="58" spans="6:19" ht="30" customHeight="1" x14ac:dyDescent="0.3">
      <c r="F58" s="151"/>
      <c r="G58" s="152"/>
      <c r="H58" s="4" t="s">
        <v>6</v>
      </c>
      <c r="I58" s="45"/>
      <c r="J58" s="45"/>
      <c r="K58" s="45"/>
      <c r="L58" s="45"/>
      <c r="M58" s="4">
        <f t="shared" si="9"/>
        <v>0</v>
      </c>
      <c r="N58" s="5">
        <f t="shared" si="10"/>
        <v>0</v>
      </c>
      <c r="O58" s="17" t="e">
        <f t="shared" si="11"/>
        <v>#NUM!</v>
      </c>
      <c r="P58" s="153"/>
      <c r="Q58" s="153"/>
      <c r="R58" s="140"/>
      <c r="S58" s="142"/>
    </row>
    <row r="59" spans="6:19" ht="30" customHeight="1" x14ac:dyDescent="0.3">
      <c r="F59" s="151"/>
      <c r="G59" s="152">
        <f>G57+1</f>
        <v>23</v>
      </c>
      <c r="H59" s="4" t="s">
        <v>5</v>
      </c>
      <c r="I59" s="45"/>
      <c r="J59" s="45"/>
      <c r="K59" s="45"/>
      <c r="L59" s="45"/>
      <c r="M59" s="4">
        <f t="shared" si="9"/>
        <v>0</v>
      </c>
      <c r="N59" s="5">
        <f t="shared" si="10"/>
        <v>0</v>
      </c>
      <c r="O59" s="17" t="e">
        <f t="shared" si="11"/>
        <v>#NUM!</v>
      </c>
      <c r="P59" s="153" t="e">
        <f>O59-O60</f>
        <v>#NUM!</v>
      </c>
      <c r="Q59" s="153" t="e">
        <f>IF(O59&gt;0,P59^2," ")</f>
        <v>#NUM!</v>
      </c>
      <c r="R59" s="139"/>
      <c r="S59" s="141"/>
    </row>
    <row r="60" spans="6:19" ht="30" customHeight="1" x14ac:dyDescent="0.3">
      <c r="F60" s="151"/>
      <c r="G60" s="152"/>
      <c r="H60" s="4" t="s">
        <v>6</v>
      </c>
      <c r="I60" s="45"/>
      <c r="J60" s="45"/>
      <c r="K60" s="45"/>
      <c r="L60" s="45"/>
      <c r="M60" s="4">
        <f t="shared" si="9"/>
        <v>0</v>
      </c>
      <c r="N60" s="5">
        <f t="shared" si="10"/>
        <v>0</v>
      </c>
      <c r="O60" s="17" t="e">
        <f t="shared" si="11"/>
        <v>#NUM!</v>
      </c>
      <c r="P60" s="153"/>
      <c r="Q60" s="153"/>
      <c r="R60" s="140"/>
      <c r="S60" s="142"/>
    </row>
    <row r="61" spans="6:19" ht="30" customHeight="1" x14ac:dyDescent="0.3">
      <c r="F61" s="151"/>
      <c r="G61" s="152">
        <f>G59+1</f>
        <v>24</v>
      </c>
      <c r="H61" s="4" t="s">
        <v>5</v>
      </c>
      <c r="I61" s="45"/>
      <c r="J61" s="45"/>
      <c r="K61" s="45"/>
      <c r="L61" s="45"/>
      <c r="M61" s="4">
        <f t="shared" si="9"/>
        <v>0</v>
      </c>
      <c r="N61" s="5">
        <f t="shared" si="10"/>
        <v>0</v>
      </c>
      <c r="O61" s="17" t="e">
        <f t="shared" si="11"/>
        <v>#NUM!</v>
      </c>
      <c r="P61" s="153" t="e">
        <f>O61-O62</f>
        <v>#NUM!</v>
      </c>
      <c r="Q61" s="153" t="e">
        <f>IF(O61&gt;0,P61^2," ")</f>
        <v>#NUM!</v>
      </c>
      <c r="R61" s="139"/>
      <c r="S61" s="141"/>
    </row>
    <row r="62" spans="6:19" ht="30" customHeight="1" x14ac:dyDescent="0.3">
      <c r="F62" s="151"/>
      <c r="G62" s="152"/>
      <c r="H62" s="4" t="s">
        <v>6</v>
      </c>
      <c r="I62" s="45"/>
      <c r="J62" s="45"/>
      <c r="K62" s="45"/>
      <c r="L62" s="45"/>
      <c r="M62" s="4">
        <f t="shared" si="9"/>
        <v>0</v>
      </c>
      <c r="N62" s="5">
        <f t="shared" si="10"/>
        <v>0</v>
      </c>
      <c r="O62" s="17" t="e">
        <f t="shared" si="11"/>
        <v>#NUM!</v>
      </c>
      <c r="P62" s="153"/>
      <c r="Q62" s="153"/>
      <c r="R62" s="140"/>
      <c r="S62" s="142"/>
    </row>
    <row r="63" spans="6:19" ht="30" customHeight="1" x14ac:dyDescent="0.3">
      <c r="F63" s="151"/>
      <c r="G63" s="152">
        <f>G61+1</f>
        <v>25</v>
      </c>
      <c r="H63" s="4" t="s">
        <v>5</v>
      </c>
      <c r="I63" s="45"/>
      <c r="J63" s="45"/>
      <c r="K63" s="45"/>
      <c r="L63" s="45"/>
      <c r="M63" s="4">
        <f t="shared" si="9"/>
        <v>0</v>
      </c>
      <c r="N63" s="5">
        <f t="shared" si="10"/>
        <v>0</v>
      </c>
      <c r="O63" s="17" t="e">
        <f t="shared" si="11"/>
        <v>#NUM!</v>
      </c>
      <c r="P63" s="153" t="e">
        <f>O63-O64</f>
        <v>#NUM!</v>
      </c>
      <c r="Q63" s="153" t="e">
        <f>IF(O63&gt;0,P63^2," ")</f>
        <v>#NUM!</v>
      </c>
      <c r="R63" s="139"/>
      <c r="S63" s="141"/>
    </row>
    <row r="64" spans="6:19" ht="30" customHeight="1" x14ac:dyDescent="0.3">
      <c r="F64" s="151"/>
      <c r="G64" s="152"/>
      <c r="H64" s="4" t="s">
        <v>6</v>
      </c>
      <c r="I64" s="45"/>
      <c r="J64" s="45"/>
      <c r="K64" s="45"/>
      <c r="L64" s="45"/>
      <c r="M64" s="4">
        <f t="shared" si="9"/>
        <v>0</v>
      </c>
      <c r="N64" s="5">
        <f t="shared" si="10"/>
        <v>0</v>
      </c>
      <c r="O64" s="17" t="e">
        <f t="shared" si="11"/>
        <v>#NUM!</v>
      </c>
      <c r="P64" s="153"/>
      <c r="Q64" s="153"/>
      <c r="R64" s="140"/>
      <c r="S64" s="142"/>
    </row>
    <row r="65" spans="6:19" ht="30" customHeight="1" x14ac:dyDescent="0.3">
      <c r="F65" s="151"/>
      <c r="G65" s="152">
        <f>G63+1</f>
        <v>26</v>
      </c>
      <c r="H65" s="4" t="s">
        <v>5</v>
      </c>
      <c r="I65" s="45"/>
      <c r="J65" s="45"/>
      <c r="K65" s="45"/>
      <c r="L65" s="45"/>
      <c r="M65" s="4">
        <f t="shared" si="9"/>
        <v>0</v>
      </c>
      <c r="N65" s="5">
        <f t="shared" si="10"/>
        <v>0</v>
      </c>
      <c r="O65" s="17" t="e">
        <f t="shared" si="11"/>
        <v>#NUM!</v>
      </c>
      <c r="P65" s="153" t="e">
        <f>O65-O66</f>
        <v>#NUM!</v>
      </c>
      <c r="Q65" s="153" t="e">
        <f>IF(O65&gt;0,P65^2," ")</f>
        <v>#NUM!</v>
      </c>
      <c r="R65" s="139"/>
      <c r="S65" s="141"/>
    </row>
    <row r="66" spans="6:19" ht="30" customHeight="1" x14ac:dyDescent="0.3">
      <c r="F66" s="151"/>
      <c r="G66" s="152"/>
      <c r="H66" s="4" t="s">
        <v>6</v>
      </c>
      <c r="I66" s="45"/>
      <c r="J66" s="45"/>
      <c r="K66" s="45"/>
      <c r="L66" s="45"/>
      <c r="M66" s="4">
        <f t="shared" si="9"/>
        <v>0</v>
      </c>
      <c r="N66" s="5">
        <f t="shared" si="10"/>
        <v>0</v>
      </c>
      <c r="O66" s="17" t="e">
        <f t="shared" si="11"/>
        <v>#NUM!</v>
      </c>
      <c r="P66" s="153"/>
      <c r="Q66" s="153"/>
      <c r="R66" s="140"/>
      <c r="S66" s="142"/>
    </row>
    <row r="67" spans="6:19" ht="30" customHeight="1" x14ac:dyDescent="0.3">
      <c r="F67" s="151"/>
      <c r="G67" s="152">
        <f>G65+1</f>
        <v>27</v>
      </c>
      <c r="H67" s="4" t="s">
        <v>5</v>
      </c>
      <c r="I67" s="45"/>
      <c r="J67" s="45"/>
      <c r="K67" s="45"/>
      <c r="L67" s="45"/>
      <c r="M67" s="4">
        <f t="shared" si="9"/>
        <v>0</v>
      </c>
      <c r="N67" s="5">
        <f t="shared" si="10"/>
        <v>0</v>
      </c>
      <c r="O67" s="17" t="e">
        <f t="shared" si="11"/>
        <v>#NUM!</v>
      </c>
      <c r="P67" s="153" t="e">
        <f>O67-O68</f>
        <v>#NUM!</v>
      </c>
      <c r="Q67" s="153" t="e">
        <f>IF(O67&gt;0,P67^2," ")</f>
        <v>#NUM!</v>
      </c>
      <c r="R67" s="139"/>
      <c r="S67" s="141"/>
    </row>
    <row r="68" spans="6:19" ht="30" customHeight="1" x14ac:dyDescent="0.3">
      <c r="F68" s="151"/>
      <c r="G68" s="152"/>
      <c r="H68" s="4" t="s">
        <v>6</v>
      </c>
      <c r="I68" s="45"/>
      <c r="J68" s="45"/>
      <c r="K68" s="45"/>
      <c r="L68" s="45"/>
      <c r="M68" s="4">
        <f t="shared" si="9"/>
        <v>0</v>
      </c>
      <c r="N68" s="5">
        <f t="shared" si="10"/>
        <v>0</v>
      </c>
      <c r="O68" s="17" t="e">
        <f t="shared" si="11"/>
        <v>#NUM!</v>
      </c>
      <c r="P68" s="153"/>
      <c r="Q68" s="153"/>
      <c r="R68" s="140"/>
      <c r="S68" s="142"/>
    </row>
    <row r="69" spans="6:19" ht="30" customHeight="1" x14ac:dyDescent="0.3">
      <c r="F69" s="151"/>
      <c r="G69" s="152">
        <f>G67+1</f>
        <v>28</v>
      </c>
      <c r="H69" s="4" t="s">
        <v>5</v>
      </c>
      <c r="I69" s="45"/>
      <c r="J69" s="45"/>
      <c r="K69" s="45"/>
      <c r="L69" s="45"/>
      <c r="M69" s="4">
        <f t="shared" ref="M69:M94" si="12">J69+L69</f>
        <v>0</v>
      </c>
      <c r="N69" s="5">
        <f t="shared" ref="N69:N94" si="13">M69/(10^-I69+10^-K69)</f>
        <v>0</v>
      </c>
      <c r="O69" s="17" t="e">
        <f t="shared" ref="O69:O94" si="14">LOG10(N69)</f>
        <v>#NUM!</v>
      </c>
      <c r="P69" s="153" t="e">
        <f>O69-O70</f>
        <v>#NUM!</v>
      </c>
      <c r="Q69" s="153" t="e">
        <f>IF(O69&gt;0,P69^2," ")</f>
        <v>#NUM!</v>
      </c>
      <c r="R69" s="139"/>
      <c r="S69" s="141"/>
    </row>
    <row r="70" spans="6:19" ht="30" customHeight="1" x14ac:dyDescent="0.3">
      <c r="F70" s="151"/>
      <c r="G70" s="152"/>
      <c r="H70" s="4" t="s">
        <v>6</v>
      </c>
      <c r="I70" s="45"/>
      <c r="J70" s="45"/>
      <c r="K70" s="45"/>
      <c r="L70" s="45"/>
      <c r="M70" s="4">
        <f t="shared" si="12"/>
        <v>0</v>
      </c>
      <c r="N70" s="5">
        <f t="shared" si="13"/>
        <v>0</v>
      </c>
      <c r="O70" s="17" t="e">
        <f t="shared" si="14"/>
        <v>#NUM!</v>
      </c>
      <c r="P70" s="153"/>
      <c r="Q70" s="153"/>
      <c r="R70" s="140"/>
      <c r="S70" s="142"/>
    </row>
    <row r="71" spans="6:19" ht="30" customHeight="1" x14ac:dyDescent="0.3">
      <c r="F71" s="151"/>
      <c r="G71" s="152">
        <f>G69+1</f>
        <v>29</v>
      </c>
      <c r="H71" s="4" t="s">
        <v>5</v>
      </c>
      <c r="I71" s="45"/>
      <c r="J71" s="45"/>
      <c r="K71" s="45"/>
      <c r="L71" s="45"/>
      <c r="M71" s="4">
        <f t="shared" si="12"/>
        <v>0</v>
      </c>
      <c r="N71" s="5">
        <f t="shared" si="13"/>
        <v>0</v>
      </c>
      <c r="O71" s="17" t="e">
        <f t="shared" si="14"/>
        <v>#NUM!</v>
      </c>
      <c r="P71" s="153" t="e">
        <f>O71-O72</f>
        <v>#NUM!</v>
      </c>
      <c r="Q71" s="153" t="e">
        <f>IF(O71&gt;0,P71^2," ")</f>
        <v>#NUM!</v>
      </c>
      <c r="R71" s="139"/>
      <c r="S71" s="141"/>
    </row>
    <row r="72" spans="6:19" ht="30" customHeight="1" x14ac:dyDescent="0.3">
      <c r="F72" s="151"/>
      <c r="G72" s="152"/>
      <c r="H72" s="4" t="s">
        <v>6</v>
      </c>
      <c r="I72" s="45"/>
      <c r="J72" s="45"/>
      <c r="K72" s="45"/>
      <c r="L72" s="45"/>
      <c r="M72" s="4">
        <f t="shared" si="12"/>
        <v>0</v>
      </c>
      <c r="N72" s="5">
        <f t="shared" si="13"/>
        <v>0</v>
      </c>
      <c r="O72" s="17" t="e">
        <f t="shared" si="14"/>
        <v>#NUM!</v>
      </c>
      <c r="P72" s="153"/>
      <c r="Q72" s="153"/>
      <c r="R72" s="140"/>
      <c r="S72" s="142"/>
    </row>
    <row r="73" spans="6:19" ht="30" customHeight="1" x14ac:dyDescent="0.3">
      <c r="F73" s="151"/>
      <c r="G73" s="152">
        <f>G71+1</f>
        <v>30</v>
      </c>
      <c r="H73" s="4" t="s">
        <v>5</v>
      </c>
      <c r="I73" s="45"/>
      <c r="J73" s="45"/>
      <c r="K73" s="45"/>
      <c r="L73" s="45"/>
      <c r="M73" s="4">
        <f t="shared" si="12"/>
        <v>0</v>
      </c>
      <c r="N73" s="5">
        <f t="shared" si="13"/>
        <v>0</v>
      </c>
      <c r="O73" s="17" t="e">
        <f t="shared" si="14"/>
        <v>#NUM!</v>
      </c>
      <c r="P73" s="153" t="e">
        <f>O73-O74</f>
        <v>#NUM!</v>
      </c>
      <c r="Q73" s="153" t="e">
        <f>IF(O73&gt;0,P73^2," ")</f>
        <v>#NUM!</v>
      </c>
      <c r="R73" s="139"/>
      <c r="S73" s="141"/>
    </row>
    <row r="74" spans="6:19" ht="30" customHeight="1" x14ac:dyDescent="0.3">
      <c r="F74" s="151"/>
      <c r="G74" s="152"/>
      <c r="H74" s="4" t="s">
        <v>6</v>
      </c>
      <c r="I74" s="45"/>
      <c r="J74" s="45"/>
      <c r="K74" s="45"/>
      <c r="L74" s="45"/>
      <c r="M74" s="4">
        <f t="shared" si="12"/>
        <v>0</v>
      </c>
      <c r="N74" s="5">
        <f t="shared" si="13"/>
        <v>0</v>
      </c>
      <c r="O74" s="17" t="e">
        <f t="shared" si="14"/>
        <v>#NUM!</v>
      </c>
      <c r="P74" s="153"/>
      <c r="Q74" s="153"/>
      <c r="R74" s="140"/>
      <c r="S74" s="142"/>
    </row>
    <row r="75" spans="6:19" ht="30" customHeight="1" x14ac:dyDescent="0.3">
      <c r="F75" s="151"/>
      <c r="G75" s="152">
        <f>G73+1</f>
        <v>31</v>
      </c>
      <c r="H75" s="4" t="s">
        <v>5</v>
      </c>
      <c r="I75" s="45"/>
      <c r="J75" s="45"/>
      <c r="K75" s="45"/>
      <c r="L75" s="45"/>
      <c r="M75" s="4">
        <f t="shared" si="12"/>
        <v>0</v>
      </c>
      <c r="N75" s="5">
        <f t="shared" si="13"/>
        <v>0</v>
      </c>
      <c r="O75" s="17" t="e">
        <f t="shared" si="14"/>
        <v>#NUM!</v>
      </c>
      <c r="P75" s="153" t="e">
        <f>O75-O76</f>
        <v>#NUM!</v>
      </c>
      <c r="Q75" s="153" t="e">
        <f>IF(O75&gt;0,P75^2," ")</f>
        <v>#NUM!</v>
      </c>
      <c r="R75" s="139"/>
      <c r="S75" s="141"/>
    </row>
    <row r="76" spans="6:19" ht="30" customHeight="1" x14ac:dyDescent="0.3">
      <c r="F76" s="151"/>
      <c r="G76" s="152"/>
      <c r="H76" s="4" t="s">
        <v>6</v>
      </c>
      <c r="I76" s="45"/>
      <c r="J76" s="45"/>
      <c r="K76" s="45"/>
      <c r="L76" s="45"/>
      <c r="M76" s="4">
        <f t="shared" si="12"/>
        <v>0</v>
      </c>
      <c r="N76" s="5">
        <f t="shared" si="13"/>
        <v>0</v>
      </c>
      <c r="O76" s="17" t="e">
        <f t="shared" si="14"/>
        <v>#NUM!</v>
      </c>
      <c r="P76" s="153"/>
      <c r="Q76" s="153"/>
      <c r="R76" s="140"/>
      <c r="S76" s="142"/>
    </row>
    <row r="77" spans="6:19" ht="30" customHeight="1" x14ac:dyDescent="0.3">
      <c r="F77" s="151"/>
      <c r="G77" s="152">
        <f>G75+1</f>
        <v>32</v>
      </c>
      <c r="H77" s="4" t="s">
        <v>5</v>
      </c>
      <c r="I77" s="45"/>
      <c r="J77" s="45"/>
      <c r="K77" s="45"/>
      <c r="L77" s="45"/>
      <c r="M77" s="4">
        <f t="shared" si="12"/>
        <v>0</v>
      </c>
      <c r="N77" s="5">
        <f t="shared" si="13"/>
        <v>0</v>
      </c>
      <c r="O77" s="17" t="e">
        <f t="shared" si="14"/>
        <v>#NUM!</v>
      </c>
      <c r="P77" s="153" t="e">
        <f>O77-O78</f>
        <v>#NUM!</v>
      </c>
      <c r="Q77" s="153" t="e">
        <f>IF(O77&gt;0,P77^2," ")</f>
        <v>#NUM!</v>
      </c>
      <c r="R77" s="139"/>
      <c r="S77" s="141"/>
    </row>
    <row r="78" spans="6:19" ht="30" customHeight="1" x14ac:dyDescent="0.3">
      <c r="F78" s="151"/>
      <c r="G78" s="152"/>
      <c r="H78" s="4" t="s">
        <v>6</v>
      </c>
      <c r="I78" s="45"/>
      <c r="J78" s="45"/>
      <c r="K78" s="45"/>
      <c r="L78" s="45"/>
      <c r="M78" s="4">
        <f t="shared" si="12"/>
        <v>0</v>
      </c>
      <c r="N78" s="5">
        <f t="shared" si="13"/>
        <v>0</v>
      </c>
      <c r="O78" s="17" t="e">
        <f t="shared" si="14"/>
        <v>#NUM!</v>
      </c>
      <c r="P78" s="153"/>
      <c r="Q78" s="153"/>
      <c r="R78" s="140"/>
      <c r="S78" s="142"/>
    </row>
    <row r="79" spans="6:19" ht="30" customHeight="1" x14ac:dyDescent="0.3">
      <c r="F79" s="151"/>
      <c r="G79" s="152">
        <f>G77+1</f>
        <v>33</v>
      </c>
      <c r="H79" s="4" t="s">
        <v>5</v>
      </c>
      <c r="I79" s="45"/>
      <c r="J79" s="45"/>
      <c r="K79" s="45"/>
      <c r="L79" s="45"/>
      <c r="M79" s="4">
        <f t="shared" si="12"/>
        <v>0</v>
      </c>
      <c r="N79" s="5">
        <f t="shared" si="13"/>
        <v>0</v>
      </c>
      <c r="O79" s="17" t="e">
        <f t="shared" si="14"/>
        <v>#NUM!</v>
      </c>
      <c r="P79" s="153" t="e">
        <f>O79-O80</f>
        <v>#NUM!</v>
      </c>
      <c r="Q79" s="153" t="e">
        <f>IF(O79&gt;0,P79^2," ")</f>
        <v>#NUM!</v>
      </c>
      <c r="R79" s="139"/>
      <c r="S79" s="141"/>
    </row>
    <row r="80" spans="6:19" ht="30" customHeight="1" x14ac:dyDescent="0.3">
      <c r="F80" s="151"/>
      <c r="G80" s="152"/>
      <c r="H80" s="4" t="s">
        <v>6</v>
      </c>
      <c r="I80" s="45"/>
      <c r="J80" s="45"/>
      <c r="K80" s="45"/>
      <c r="L80" s="45"/>
      <c r="M80" s="4">
        <f t="shared" si="12"/>
        <v>0</v>
      </c>
      <c r="N80" s="5">
        <f t="shared" si="13"/>
        <v>0</v>
      </c>
      <c r="O80" s="17" t="e">
        <f t="shared" si="14"/>
        <v>#NUM!</v>
      </c>
      <c r="P80" s="153"/>
      <c r="Q80" s="153"/>
      <c r="R80" s="140"/>
      <c r="S80" s="142"/>
    </row>
    <row r="81" spans="6:19" ht="30" customHeight="1" x14ac:dyDescent="0.3">
      <c r="F81" s="151"/>
      <c r="G81" s="152">
        <f>G79+1</f>
        <v>34</v>
      </c>
      <c r="H81" s="4" t="s">
        <v>5</v>
      </c>
      <c r="I81" s="45"/>
      <c r="J81" s="45"/>
      <c r="K81" s="45"/>
      <c r="L81" s="45"/>
      <c r="M81" s="4">
        <f t="shared" si="12"/>
        <v>0</v>
      </c>
      <c r="N81" s="5">
        <f t="shared" si="13"/>
        <v>0</v>
      </c>
      <c r="O81" s="17" t="e">
        <f t="shared" si="14"/>
        <v>#NUM!</v>
      </c>
      <c r="P81" s="153" t="e">
        <f>O81-O82</f>
        <v>#NUM!</v>
      </c>
      <c r="Q81" s="153" t="e">
        <f>IF(O81&gt;0,P81^2," ")</f>
        <v>#NUM!</v>
      </c>
      <c r="R81" s="139"/>
      <c r="S81" s="141"/>
    </row>
    <row r="82" spans="6:19" ht="30" customHeight="1" x14ac:dyDescent="0.3">
      <c r="F82" s="151"/>
      <c r="G82" s="152"/>
      <c r="H82" s="4" t="s">
        <v>6</v>
      </c>
      <c r="I82" s="45"/>
      <c r="J82" s="45"/>
      <c r="K82" s="45"/>
      <c r="L82" s="45"/>
      <c r="M82" s="4">
        <f t="shared" si="12"/>
        <v>0</v>
      </c>
      <c r="N82" s="5">
        <f t="shared" si="13"/>
        <v>0</v>
      </c>
      <c r="O82" s="17" t="e">
        <f t="shared" si="14"/>
        <v>#NUM!</v>
      </c>
      <c r="P82" s="153"/>
      <c r="Q82" s="153"/>
      <c r="R82" s="140"/>
      <c r="S82" s="142"/>
    </row>
    <row r="83" spans="6:19" ht="30" customHeight="1" x14ac:dyDescent="0.3">
      <c r="F83" s="151"/>
      <c r="G83" s="152">
        <f>G81+1</f>
        <v>35</v>
      </c>
      <c r="H83" s="4" t="s">
        <v>5</v>
      </c>
      <c r="I83" s="45"/>
      <c r="J83" s="45"/>
      <c r="K83" s="45"/>
      <c r="L83" s="45"/>
      <c r="M83" s="4">
        <f t="shared" si="12"/>
        <v>0</v>
      </c>
      <c r="N83" s="5">
        <f t="shared" si="13"/>
        <v>0</v>
      </c>
      <c r="O83" s="17" t="e">
        <f t="shared" si="14"/>
        <v>#NUM!</v>
      </c>
      <c r="P83" s="153" t="e">
        <f>O83-O84</f>
        <v>#NUM!</v>
      </c>
      <c r="Q83" s="153" t="e">
        <f>IF(O83&gt;0,P83^2," ")</f>
        <v>#NUM!</v>
      </c>
      <c r="R83" s="139"/>
      <c r="S83" s="141"/>
    </row>
    <row r="84" spans="6:19" ht="30" customHeight="1" x14ac:dyDescent="0.3">
      <c r="F84" s="151"/>
      <c r="G84" s="152"/>
      <c r="H84" s="4" t="s">
        <v>6</v>
      </c>
      <c r="I84" s="45"/>
      <c r="J84" s="45"/>
      <c r="K84" s="45"/>
      <c r="L84" s="45"/>
      <c r="M84" s="4">
        <f t="shared" si="12"/>
        <v>0</v>
      </c>
      <c r="N84" s="5">
        <f t="shared" si="13"/>
        <v>0</v>
      </c>
      <c r="O84" s="17" t="e">
        <f t="shared" si="14"/>
        <v>#NUM!</v>
      </c>
      <c r="P84" s="153"/>
      <c r="Q84" s="153"/>
      <c r="R84" s="140"/>
      <c r="S84" s="142"/>
    </row>
    <row r="85" spans="6:19" ht="30" customHeight="1" x14ac:dyDescent="0.3">
      <c r="F85" s="151"/>
      <c r="G85" s="152">
        <f>G83+1</f>
        <v>36</v>
      </c>
      <c r="H85" s="4" t="s">
        <v>5</v>
      </c>
      <c r="I85" s="45"/>
      <c r="J85" s="45"/>
      <c r="K85" s="45"/>
      <c r="L85" s="45"/>
      <c r="M85" s="4">
        <f t="shared" si="12"/>
        <v>0</v>
      </c>
      <c r="N85" s="5">
        <f t="shared" si="13"/>
        <v>0</v>
      </c>
      <c r="O85" s="17" t="e">
        <f t="shared" si="14"/>
        <v>#NUM!</v>
      </c>
      <c r="P85" s="153" t="e">
        <f>O85-O86</f>
        <v>#NUM!</v>
      </c>
      <c r="Q85" s="153" t="e">
        <f>IF(O85&gt;0,P85^2," ")</f>
        <v>#NUM!</v>
      </c>
      <c r="R85" s="139"/>
      <c r="S85" s="141"/>
    </row>
    <row r="86" spans="6:19" ht="30" customHeight="1" x14ac:dyDescent="0.3">
      <c r="F86" s="151"/>
      <c r="G86" s="152"/>
      <c r="H86" s="4" t="s">
        <v>6</v>
      </c>
      <c r="I86" s="45"/>
      <c r="J86" s="45"/>
      <c r="K86" s="45"/>
      <c r="L86" s="45"/>
      <c r="M86" s="4">
        <f t="shared" si="12"/>
        <v>0</v>
      </c>
      <c r="N86" s="5">
        <f t="shared" si="13"/>
        <v>0</v>
      </c>
      <c r="O86" s="17" t="e">
        <f t="shared" si="14"/>
        <v>#NUM!</v>
      </c>
      <c r="P86" s="153"/>
      <c r="Q86" s="153"/>
      <c r="R86" s="140"/>
      <c r="S86" s="142"/>
    </row>
    <row r="87" spans="6:19" ht="30" customHeight="1" x14ac:dyDescent="0.3">
      <c r="F87" s="151"/>
      <c r="G87" s="152">
        <f>G85+1</f>
        <v>37</v>
      </c>
      <c r="H87" s="4" t="s">
        <v>5</v>
      </c>
      <c r="I87" s="45"/>
      <c r="J87" s="45"/>
      <c r="K87" s="45"/>
      <c r="L87" s="45"/>
      <c r="M87" s="4">
        <f t="shared" si="12"/>
        <v>0</v>
      </c>
      <c r="N87" s="5">
        <f t="shared" si="13"/>
        <v>0</v>
      </c>
      <c r="O87" s="17" t="e">
        <f t="shared" si="14"/>
        <v>#NUM!</v>
      </c>
      <c r="P87" s="153" t="e">
        <f>O87-O88</f>
        <v>#NUM!</v>
      </c>
      <c r="Q87" s="153" t="e">
        <f>IF(O87&gt;0,P87^2," ")</f>
        <v>#NUM!</v>
      </c>
      <c r="R87" s="139"/>
      <c r="S87" s="141"/>
    </row>
    <row r="88" spans="6:19" ht="30" customHeight="1" x14ac:dyDescent="0.3">
      <c r="F88" s="151"/>
      <c r="G88" s="152"/>
      <c r="H88" s="4" t="s">
        <v>6</v>
      </c>
      <c r="I88" s="45"/>
      <c r="J88" s="45"/>
      <c r="K88" s="45"/>
      <c r="L88" s="45"/>
      <c r="M88" s="4">
        <f t="shared" si="12"/>
        <v>0</v>
      </c>
      <c r="N88" s="5">
        <f t="shared" si="13"/>
        <v>0</v>
      </c>
      <c r="O88" s="17" t="e">
        <f t="shared" si="14"/>
        <v>#NUM!</v>
      </c>
      <c r="P88" s="153"/>
      <c r="Q88" s="153"/>
      <c r="R88" s="140"/>
      <c r="S88" s="142"/>
    </row>
    <row r="89" spans="6:19" ht="30" customHeight="1" x14ac:dyDescent="0.3">
      <c r="F89" s="151"/>
      <c r="G89" s="152">
        <f>G87+1</f>
        <v>38</v>
      </c>
      <c r="H89" s="4" t="s">
        <v>5</v>
      </c>
      <c r="I89" s="45"/>
      <c r="J89" s="45"/>
      <c r="K89" s="45"/>
      <c r="L89" s="45"/>
      <c r="M89" s="4">
        <f t="shared" si="12"/>
        <v>0</v>
      </c>
      <c r="N89" s="5">
        <f t="shared" si="13"/>
        <v>0</v>
      </c>
      <c r="O89" s="17" t="e">
        <f t="shared" si="14"/>
        <v>#NUM!</v>
      </c>
      <c r="P89" s="153" t="e">
        <f>O89-O90</f>
        <v>#NUM!</v>
      </c>
      <c r="Q89" s="153" t="e">
        <f>IF(O89&gt;0,P89^2," ")</f>
        <v>#NUM!</v>
      </c>
      <c r="R89" s="139"/>
      <c r="S89" s="141"/>
    </row>
    <row r="90" spans="6:19" ht="30" customHeight="1" x14ac:dyDescent="0.3">
      <c r="F90" s="151"/>
      <c r="G90" s="152"/>
      <c r="H90" s="4" t="s">
        <v>6</v>
      </c>
      <c r="I90" s="45"/>
      <c r="J90" s="45"/>
      <c r="K90" s="45"/>
      <c r="L90" s="45"/>
      <c r="M90" s="4">
        <f t="shared" si="12"/>
        <v>0</v>
      </c>
      <c r="N90" s="5">
        <f t="shared" si="13"/>
        <v>0</v>
      </c>
      <c r="O90" s="17" t="e">
        <f t="shared" si="14"/>
        <v>#NUM!</v>
      </c>
      <c r="P90" s="153"/>
      <c r="Q90" s="153"/>
      <c r="R90" s="140"/>
      <c r="S90" s="142"/>
    </row>
    <row r="91" spans="6:19" ht="30" customHeight="1" x14ac:dyDescent="0.3">
      <c r="F91" s="151"/>
      <c r="G91" s="152">
        <f>G89+1</f>
        <v>39</v>
      </c>
      <c r="H91" s="4" t="s">
        <v>5</v>
      </c>
      <c r="I91" s="45"/>
      <c r="J91" s="45"/>
      <c r="K91" s="45"/>
      <c r="L91" s="45"/>
      <c r="M91" s="4">
        <f t="shared" si="12"/>
        <v>0</v>
      </c>
      <c r="N91" s="5">
        <f t="shared" si="13"/>
        <v>0</v>
      </c>
      <c r="O91" s="17" t="e">
        <f t="shared" si="14"/>
        <v>#NUM!</v>
      </c>
      <c r="P91" s="153" t="e">
        <f>O91-O92</f>
        <v>#NUM!</v>
      </c>
      <c r="Q91" s="153" t="e">
        <f>IF(O91&gt;0,P91^2," ")</f>
        <v>#NUM!</v>
      </c>
      <c r="R91" s="139"/>
      <c r="S91" s="141"/>
    </row>
    <row r="92" spans="6:19" ht="30" customHeight="1" x14ac:dyDescent="0.3">
      <c r="F92" s="151"/>
      <c r="G92" s="152"/>
      <c r="H92" s="4" t="s">
        <v>6</v>
      </c>
      <c r="I92" s="45"/>
      <c r="J92" s="45"/>
      <c r="K92" s="45"/>
      <c r="L92" s="45"/>
      <c r="M92" s="4">
        <f t="shared" si="12"/>
        <v>0</v>
      </c>
      <c r="N92" s="5">
        <f t="shared" si="13"/>
        <v>0</v>
      </c>
      <c r="O92" s="17" t="e">
        <f t="shared" si="14"/>
        <v>#NUM!</v>
      </c>
      <c r="P92" s="153"/>
      <c r="Q92" s="153"/>
      <c r="R92" s="140"/>
      <c r="S92" s="142"/>
    </row>
    <row r="93" spans="6:19" ht="30" customHeight="1" x14ac:dyDescent="0.3">
      <c r="F93" s="151"/>
      <c r="G93" s="152">
        <f>G91+1</f>
        <v>40</v>
      </c>
      <c r="H93" s="4" t="s">
        <v>5</v>
      </c>
      <c r="I93" s="45"/>
      <c r="J93" s="45"/>
      <c r="K93" s="45"/>
      <c r="L93" s="45"/>
      <c r="M93" s="4">
        <f t="shared" si="12"/>
        <v>0</v>
      </c>
      <c r="N93" s="5">
        <f t="shared" si="13"/>
        <v>0</v>
      </c>
      <c r="O93" s="17" t="e">
        <f t="shared" si="14"/>
        <v>#NUM!</v>
      </c>
      <c r="P93" s="153" t="e">
        <f>O93-O94</f>
        <v>#NUM!</v>
      </c>
      <c r="Q93" s="153" t="e">
        <f>IF(O93&gt;0,P93^2," ")</f>
        <v>#NUM!</v>
      </c>
      <c r="R93" s="139"/>
      <c r="S93" s="141"/>
    </row>
    <row r="94" spans="6:19" ht="30" customHeight="1" x14ac:dyDescent="0.3">
      <c r="F94" s="151"/>
      <c r="G94" s="152"/>
      <c r="H94" s="4" t="s">
        <v>6</v>
      </c>
      <c r="I94" s="45"/>
      <c r="J94" s="45"/>
      <c r="K94" s="45"/>
      <c r="L94" s="45"/>
      <c r="M94" s="4">
        <f t="shared" si="12"/>
        <v>0</v>
      </c>
      <c r="N94" s="5">
        <f t="shared" si="13"/>
        <v>0</v>
      </c>
      <c r="O94" s="17" t="e">
        <f t="shared" si="14"/>
        <v>#NUM!</v>
      </c>
      <c r="P94" s="153"/>
      <c r="Q94" s="153"/>
      <c r="R94" s="140"/>
      <c r="S94" s="142"/>
    </row>
  </sheetData>
  <sheetProtection sheet="1" objects="1" scenarios="1" formatCells="0" formatColumns="0" formatRows="0" insertRows="0" sort="0" autoFilter="0"/>
  <mergeCells count="277">
    <mergeCell ref="A18:B18"/>
    <mergeCell ref="A16:C16"/>
    <mergeCell ref="A17:B17"/>
    <mergeCell ref="S25:S26"/>
    <mergeCell ref="R27:R28"/>
    <mergeCell ref="S27:S28"/>
    <mergeCell ref="R29:R30"/>
    <mergeCell ref="S29:S30"/>
    <mergeCell ref="A8:C8"/>
    <mergeCell ref="P25:P26"/>
    <mergeCell ref="Q25:Q26"/>
    <mergeCell ref="P27:P28"/>
    <mergeCell ref="Q27:Q28"/>
    <mergeCell ref="R8:S8"/>
    <mergeCell ref="I8:Q8"/>
    <mergeCell ref="P9:P12"/>
    <mergeCell ref="O9:O12"/>
    <mergeCell ref="N9:N12"/>
    <mergeCell ref="M9:M12"/>
    <mergeCell ref="L9:L12"/>
    <mergeCell ref="K9:K12"/>
    <mergeCell ref="J9:J12"/>
    <mergeCell ref="I9:I12"/>
    <mergeCell ref="P13:P14"/>
    <mergeCell ref="Q13:Q14"/>
    <mergeCell ref="P15:P16"/>
    <mergeCell ref="Q15:Q16"/>
    <mergeCell ref="P17:P18"/>
    <mergeCell ref="Q17:Q18"/>
    <mergeCell ref="F21:F22"/>
    <mergeCell ref="Q9:Q12"/>
    <mergeCell ref="P29:P30"/>
    <mergeCell ref="Q29:Q30"/>
    <mergeCell ref="P19:P20"/>
    <mergeCell ref="Q19:Q20"/>
    <mergeCell ref="P21:P22"/>
    <mergeCell ref="Q21:Q22"/>
    <mergeCell ref="P23:P24"/>
    <mergeCell ref="Q23:Q24"/>
    <mergeCell ref="F23:F24"/>
    <mergeCell ref="F25:F26"/>
    <mergeCell ref="F27:F28"/>
    <mergeCell ref="F29:F30"/>
    <mergeCell ref="F8:H8"/>
    <mergeCell ref="F19:F20"/>
    <mergeCell ref="F17:F18"/>
    <mergeCell ref="F15:F16"/>
    <mergeCell ref="F13:F14"/>
    <mergeCell ref="G29:G30"/>
    <mergeCell ref="G27:G28"/>
    <mergeCell ref="G25:G26"/>
    <mergeCell ref="G23:G24"/>
    <mergeCell ref="H9:H12"/>
    <mergeCell ref="G9:G12"/>
    <mergeCell ref="F9:F12"/>
    <mergeCell ref="G21:G22"/>
    <mergeCell ref="G19:G20"/>
    <mergeCell ref="G17:G18"/>
    <mergeCell ref="G15:G16"/>
    <mergeCell ref="G13:G14"/>
    <mergeCell ref="F35:F36"/>
    <mergeCell ref="G35:G36"/>
    <mergeCell ref="P35:P36"/>
    <mergeCell ref="Q35:Q36"/>
    <mergeCell ref="F37:F38"/>
    <mergeCell ref="G37:G38"/>
    <mergeCell ref="P37:P38"/>
    <mergeCell ref="Q37:Q38"/>
    <mergeCell ref="F31:F32"/>
    <mergeCell ref="F33:F34"/>
    <mergeCell ref="G33:G34"/>
    <mergeCell ref="P33:P34"/>
    <mergeCell ref="Q33:Q34"/>
    <mergeCell ref="G31:G32"/>
    <mergeCell ref="P31:P32"/>
    <mergeCell ref="Q31:Q32"/>
    <mergeCell ref="F43:F44"/>
    <mergeCell ref="G43:G44"/>
    <mergeCell ref="P43:P44"/>
    <mergeCell ref="Q43:Q44"/>
    <mergeCell ref="F45:F46"/>
    <mergeCell ref="G45:G46"/>
    <mergeCell ref="P45:P46"/>
    <mergeCell ref="Q45:Q46"/>
    <mergeCell ref="F39:F40"/>
    <mergeCell ref="G39:G40"/>
    <mergeCell ref="P39:P40"/>
    <mergeCell ref="Q39:Q40"/>
    <mergeCell ref="F41:F42"/>
    <mergeCell ref="G41:G42"/>
    <mergeCell ref="P41:P42"/>
    <mergeCell ref="Q41:Q42"/>
    <mergeCell ref="F51:F52"/>
    <mergeCell ref="G51:G52"/>
    <mergeCell ref="P51:P52"/>
    <mergeCell ref="Q51:Q52"/>
    <mergeCell ref="F53:F54"/>
    <mergeCell ref="G53:G54"/>
    <mergeCell ref="P53:P54"/>
    <mergeCell ref="Q53:Q54"/>
    <mergeCell ref="F47:F48"/>
    <mergeCell ref="G47:G48"/>
    <mergeCell ref="P47:P48"/>
    <mergeCell ref="Q47:Q48"/>
    <mergeCell ref="F49:F50"/>
    <mergeCell ref="G49:G50"/>
    <mergeCell ref="P49:P50"/>
    <mergeCell ref="Q49:Q50"/>
    <mergeCell ref="F59:F60"/>
    <mergeCell ref="G59:G60"/>
    <mergeCell ref="P59:P60"/>
    <mergeCell ref="Q59:Q60"/>
    <mergeCell ref="F61:F62"/>
    <mergeCell ref="G61:G62"/>
    <mergeCell ref="P61:P62"/>
    <mergeCell ref="Q61:Q62"/>
    <mergeCell ref="F55:F56"/>
    <mergeCell ref="G55:G56"/>
    <mergeCell ref="P55:P56"/>
    <mergeCell ref="Q55:Q56"/>
    <mergeCell ref="F57:F58"/>
    <mergeCell ref="G57:G58"/>
    <mergeCell ref="P57:P58"/>
    <mergeCell ref="Q57:Q58"/>
    <mergeCell ref="F67:F68"/>
    <mergeCell ref="G67:G68"/>
    <mergeCell ref="P67:P68"/>
    <mergeCell ref="Q67:Q68"/>
    <mergeCell ref="F69:F70"/>
    <mergeCell ref="G69:G70"/>
    <mergeCell ref="P69:P70"/>
    <mergeCell ref="Q69:Q70"/>
    <mergeCell ref="F63:F64"/>
    <mergeCell ref="G63:G64"/>
    <mergeCell ref="P63:P64"/>
    <mergeCell ref="Q63:Q64"/>
    <mergeCell ref="F65:F66"/>
    <mergeCell ref="G65:G66"/>
    <mergeCell ref="P65:P66"/>
    <mergeCell ref="Q65:Q66"/>
    <mergeCell ref="F75:F76"/>
    <mergeCell ref="G75:G76"/>
    <mergeCell ref="P75:P76"/>
    <mergeCell ref="Q75:Q76"/>
    <mergeCell ref="F77:F78"/>
    <mergeCell ref="G77:G78"/>
    <mergeCell ref="P77:P78"/>
    <mergeCell ref="Q77:Q78"/>
    <mergeCell ref="F71:F72"/>
    <mergeCell ref="G71:G72"/>
    <mergeCell ref="P71:P72"/>
    <mergeCell ref="Q71:Q72"/>
    <mergeCell ref="F73:F74"/>
    <mergeCell ref="G73:G74"/>
    <mergeCell ref="P73:P74"/>
    <mergeCell ref="Q73:Q74"/>
    <mergeCell ref="F83:F84"/>
    <mergeCell ref="G83:G84"/>
    <mergeCell ref="P83:P84"/>
    <mergeCell ref="Q83:Q84"/>
    <mergeCell ref="F85:F86"/>
    <mergeCell ref="G85:G86"/>
    <mergeCell ref="P85:P86"/>
    <mergeCell ref="Q85:Q86"/>
    <mergeCell ref="F79:F80"/>
    <mergeCell ref="G79:G80"/>
    <mergeCell ref="P79:P80"/>
    <mergeCell ref="Q79:Q80"/>
    <mergeCell ref="F81:F82"/>
    <mergeCell ref="G81:G82"/>
    <mergeCell ref="P81:P82"/>
    <mergeCell ref="Q81:Q82"/>
    <mergeCell ref="G91:G92"/>
    <mergeCell ref="P91:P92"/>
    <mergeCell ref="Q91:Q92"/>
    <mergeCell ref="F87:F88"/>
    <mergeCell ref="G87:G88"/>
    <mergeCell ref="P87:P88"/>
    <mergeCell ref="Q87:Q88"/>
    <mergeCell ref="F89:F90"/>
    <mergeCell ref="G89:G90"/>
    <mergeCell ref="P89:P90"/>
    <mergeCell ref="Q89:Q90"/>
    <mergeCell ref="A11:B11"/>
    <mergeCell ref="A10:B10"/>
    <mergeCell ref="A12:B12"/>
    <mergeCell ref="A9:B9"/>
    <mergeCell ref="S9:S12"/>
    <mergeCell ref="R9:R12"/>
    <mergeCell ref="F93:F94"/>
    <mergeCell ref="G93:G94"/>
    <mergeCell ref="P93:P94"/>
    <mergeCell ref="Q93:Q94"/>
    <mergeCell ref="R13:R14"/>
    <mergeCell ref="S13:S14"/>
    <mergeCell ref="S15:S16"/>
    <mergeCell ref="R15:R16"/>
    <mergeCell ref="R17:R18"/>
    <mergeCell ref="S17:S18"/>
    <mergeCell ref="R19:R20"/>
    <mergeCell ref="S19:S20"/>
    <mergeCell ref="R21:R22"/>
    <mergeCell ref="S21:S22"/>
    <mergeCell ref="R23:R24"/>
    <mergeCell ref="S23:S24"/>
    <mergeCell ref="R25:R26"/>
    <mergeCell ref="F91:F92"/>
    <mergeCell ref="R31:R32"/>
    <mergeCell ref="S31:S32"/>
    <mergeCell ref="R33:R34"/>
    <mergeCell ref="S33:S34"/>
    <mergeCell ref="R35:R36"/>
    <mergeCell ref="S35:S36"/>
    <mergeCell ref="R37:R38"/>
    <mergeCell ref="S37:S38"/>
    <mergeCell ref="R39:R40"/>
    <mergeCell ref="S39:S40"/>
    <mergeCell ref="R41:R42"/>
    <mergeCell ref="S41:S42"/>
    <mergeCell ref="R43:R44"/>
    <mergeCell ref="S43:S44"/>
    <mergeCell ref="R45:R46"/>
    <mergeCell ref="S45:S46"/>
    <mergeCell ref="R47:R48"/>
    <mergeCell ref="S47:S48"/>
    <mergeCell ref="R49:R50"/>
    <mergeCell ref="S49:S50"/>
    <mergeCell ref="R51:R52"/>
    <mergeCell ref="S51:S52"/>
    <mergeCell ref="R53:R54"/>
    <mergeCell ref="S53:S54"/>
    <mergeCell ref="R55:R56"/>
    <mergeCell ref="S55:S56"/>
    <mergeCell ref="R57:R58"/>
    <mergeCell ref="S57:S58"/>
    <mergeCell ref="R59:R60"/>
    <mergeCell ref="S59:S60"/>
    <mergeCell ref="R75:R76"/>
    <mergeCell ref="S75:S76"/>
    <mergeCell ref="R77:R78"/>
    <mergeCell ref="S77:S78"/>
    <mergeCell ref="R79:R80"/>
    <mergeCell ref="S79:S80"/>
    <mergeCell ref="R61:R62"/>
    <mergeCell ref="S61:S62"/>
    <mergeCell ref="R63:R64"/>
    <mergeCell ref="S63:S64"/>
    <mergeCell ref="R65:R66"/>
    <mergeCell ref="S65:S66"/>
    <mergeCell ref="R67:R68"/>
    <mergeCell ref="S67:S68"/>
    <mergeCell ref="R69:R70"/>
    <mergeCell ref="S69:S70"/>
    <mergeCell ref="R91:R92"/>
    <mergeCell ref="S91:S92"/>
    <mergeCell ref="R93:R94"/>
    <mergeCell ref="S93:S94"/>
    <mergeCell ref="A4:D4"/>
    <mergeCell ref="F2:I2"/>
    <mergeCell ref="A2:D2"/>
    <mergeCell ref="A3:D3"/>
    <mergeCell ref="A14:D14"/>
    <mergeCell ref="F3:L6"/>
    <mergeCell ref="R81:R82"/>
    <mergeCell ref="S81:S82"/>
    <mergeCell ref="R83:R84"/>
    <mergeCell ref="S83:S84"/>
    <mergeCell ref="R85:R86"/>
    <mergeCell ref="S85:S86"/>
    <mergeCell ref="R87:R88"/>
    <mergeCell ref="S87:S88"/>
    <mergeCell ref="R89:R90"/>
    <mergeCell ref="S89:S90"/>
    <mergeCell ref="R71:R72"/>
    <mergeCell ref="S71:S72"/>
    <mergeCell ref="R73:R74"/>
    <mergeCell ref="S73:S74"/>
  </mergeCells>
  <conditionalFormatting sqref="M13:M16">
    <cfRule type="cellIs" dxfId="79" priority="91" operator="lessThan">
      <formula>30</formula>
    </cfRule>
  </conditionalFormatting>
  <conditionalFormatting sqref="M59:M60">
    <cfRule type="cellIs" dxfId="78" priority="40" operator="lessThan">
      <formula>30</formula>
    </cfRule>
  </conditionalFormatting>
  <conditionalFormatting sqref="M41:M42">
    <cfRule type="cellIs" dxfId="77" priority="58" operator="lessThan">
      <formula>30</formula>
    </cfRule>
  </conditionalFormatting>
  <conditionalFormatting sqref="M19:M20">
    <cfRule type="cellIs" dxfId="76" priority="80" operator="lessThan">
      <formula>30</formula>
    </cfRule>
  </conditionalFormatting>
  <conditionalFormatting sqref="N13:N16">
    <cfRule type="cellIs" dxfId="75" priority="85" operator="lessThan">
      <formula>1</formula>
    </cfRule>
  </conditionalFormatting>
  <conditionalFormatting sqref="M21:M22">
    <cfRule type="cellIs" dxfId="74" priority="78" operator="lessThan">
      <formula>30</formula>
    </cfRule>
  </conditionalFormatting>
  <conditionalFormatting sqref="N21:N22">
    <cfRule type="cellIs" dxfId="73" priority="77" operator="lessThan">
      <formula>1</formula>
    </cfRule>
  </conditionalFormatting>
  <conditionalFormatting sqref="M17:M18">
    <cfRule type="cellIs" dxfId="72" priority="82" operator="lessThan">
      <formula>30</formula>
    </cfRule>
  </conditionalFormatting>
  <conditionalFormatting sqref="N17:N18">
    <cfRule type="cellIs" dxfId="71" priority="81" operator="lessThan">
      <formula>1</formula>
    </cfRule>
  </conditionalFormatting>
  <conditionalFormatting sqref="N19:N20">
    <cfRule type="cellIs" dxfId="70" priority="79" operator="lessThan">
      <formula>1</formula>
    </cfRule>
  </conditionalFormatting>
  <conditionalFormatting sqref="M23:M24">
    <cfRule type="cellIs" dxfId="69" priority="76" operator="lessThan">
      <formula>30</formula>
    </cfRule>
  </conditionalFormatting>
  <conditionalFormatting sqref="N23:N24">
    <cfRule type="cellIs" dxfId="68" priority="75" operator="lessThan">
      <formula>1</formula>
    </cfRule>
  </conditionalFormatting>
  <conditionalFormatting sqref="M25:M26">
    <cfRule type="cellIs" dxfId="67" priority="74" operator="lessThan">
      <formula>30</formula>
    </cfRule>
  </conditionalFormatting>
  <conditionalFormatting sqref="N25:N26">
    <cfRule type="cellIs" dxfId="66" priority="73" operator="lessThan">
      <formula>1</formula>
    </cfRule>
  </conditionalFormatting>
  <conditionalFormatting sqref="M27:M28">
    <cfRule type="cellIs" dxfId="65" priority="72" operator="lessThan">
      <formula>30</formula>
    </cfRule>
  </conditionalFormatting>
  <conditionalFormatting sqref="N27:N28">
    <cfRule type="cellIs" dxfId="64" priority="71" operator="lessThan">
      <formula>1</formula>
    </cfRule>
  </conditionalFormatting>
  <conditionalFormatting sqref="M29:M30">
    <cfRule type="cellIs" dxfId="63" priority="70" operator="lessThan">
      <formula>30</formula>
    </cfRule>
  </conditionalFormatting>
  <conditionalFormatting sqref="N29:N30">
    <cfRule type="cellIs" dxfId="62" priority="69" operator="lessThan">
      <formula>1</formula>
    </cfRule>
  </conditionalFormatting>
  <conditionalFormatting sqref="M31:M32">
    <cfRule type="cellIs" dxfId="61" priority="68" operator="lessThan">
      <formula>30</formula>
    </cfRule>
  </conditionalFormatting>
  <conditionalFormatting sqref="N31:N32">
    <cfRule type="cellIs" dxfId="60" priority="67" operator="lessThan">
      <formula>1</formula>
    </cfRule>
  </conditionalFormatting>
  <conditionalFormatting sqref="M33:M34">
    <cfRule type="cellIs" dxfId="59" priority="66" operator="lessThan">
      <formula>30</formula>
    </cfRule>
  </conditionalFormatting>
  <conditionalFormatting sqref="N33:N34">
    <cfRule type="cellIs" dxfId="58" priority="65" operator="lessThan">
      <formula>1</formula>
    </cfRule>
  </conditionalFormatting>
  <conditionalFormatting sqref="M35:M36">
    <cfRule type="cellIs" dxfId="57" priority="64" operator="lessThan">
      <formula>30</formula>
    </cfRule>
  </conditionalFormatting>
  <conditionalFormatting sqref="N35:N36">
    <cfRule type="cellIs" dxfId="56" priority="63" operator="lessThan">
      <formula>1</formula>
    </cfRule>
  </conditionalFormatting>
  <conditionalFormatting sqref="M37:M38">
    <cfRule type="cellIs" dxfId="55" priority="62" operator="lessThan">
      <formula>30</formula>
    </cfRule>
  </conditionalFormatting>
  <conditionalFormatting sqref="N37:N38">
    <cfRule type="cellIs" dxfId="54" priority="61" operator="lessThan">
      <formula>1</formula>
    </cfRule>
  </conditionalFormatting>
  <conditionalFormatting sqref="M39:M40">
    <cfRule type="cellIs" dxfId="53" priority="60" operator="lessThan">
      <formula>30</formula>
    </cfRule>
  </conditionalFormatting>
  <conditionalFormatting sqref="N39:N40">
    <cfRule type="cellIs" dxfId="52" priority="59" operator="lessThan">
      <formula>1</formula>
    </cfRule>
  </conditionalFormatting>
  <conditionalFormatting sqref="N41:N42">
    <cfRule type="cellIs" dxfId="51" priority="57" operator="lessThan">
      <formula>1</formula>
    </cfRule>
  </conditionalFormatting>
  <conditionalFormatting sqref="M43:M44">
    <cfRule type="cellIs" dxfId="50" priority="56" operator="lessThan">
      <formula>30</formula>
    </cfRule>
  </conditionalFormatting>
  <conditionalFormatting sqref="N43:N44">
    <cfRule type="cellIs" dxfId="49" priority="55" operator="lessThan">
      <formula>1</formula>
    </cfRule>
  </conditionalFormatting>
  <conditionalFormatting sqref="M45:M46">
    <cfRule type="cellIs" dxfId="48" priority="54" operator="lessThan">
      <formula>30</formula>
    </cfRule>
  </conditionalFormatting>
  <conditionalFormatting sqref="N45:N46">
    <cfRule type="cellIs" dxfId="47" priority="53" operator="lessThan">
      <formula>1</formula>
    </cfRule>
  </conditionalFormatting>
  <conditionalFormatting sqref="M47:M48">
    <cfRule type="cellIs" dxfId="46" priority="52" operator="lessThan">
      <formula>30</formula>
    </cfRule>
  </conditionalFormatting>
  <conditionalFormatting sqref="N47:N48">
    <cfRule type="cellIs" dxfId="45" priority="51" operator="lessThan">
      <formula>1</formula>
    </cfRule>
  </conditionalFormatting>
  <conditionalFormatting sqref="M49:M50">
    <cfRule type="cellIs" dxfId="44" priority="50" operator="lessThan">
      <formula>30</formula>
    </cfRule>
  </conditionalFormatting>
  <conditionalFormatting sqref="N49:N50">
    <cfRule type="cellIs" dxfId="43" priority="49" operator="lessThan">
      <formula>1</formula>
    </cfRule>
  </conditionalFormatting>
  <conditionalFormatting sqref="M51:M52">
    <cfRule type="cellIs" dxfId="42" priority="48" operator="lessThan">
      <formula>30</formula>
    </cfRule>
  </conditionalFormatting>
  <conditionalFormatting sqref="N51:N52">
    <cfRule type="cellIs" dxfId="41" priority="47" operator="lessThan">
      <formula>1</formula>
    </cfRule>
  </conditionalFormatting>
  <conditionalFormatting sqref="M53:M54">
    <cfRule type="cellIs" dxfId="40" priority="46" operator="lessThan">
      <formula>30</formula>
    </cfRule>
  </conditionalFormatting>
  <conditionalFormatting sqref="N53:N54">
    <cfRule type="cellIs" dxfId="39" priority="45" operator="lessThan">
      <formula>1</formula>
    </cfRule>
  </conditionalFormatting>
  <conditionalFormatting sqref="M55:M56">
    <cfRule type="cellIs" dxfId="38" priority="44" operator="lessThan">
      <formula>30</formula>
    </cfRule>
  </conditionalFormatting>
  <conditionalFormatting sqref="N55:N56">
    <cfRule type="cellIs" dxfId="37" priority="43" operator="lessThan">
      <formula>1</formula>
    </cfRule>
  </conditionalFormatting>
  <conditionalFormatting sqref="M57:M58">
    <cfRule type="cellIs" dxfId="36" priority="42" operator="lessThan">
      <formula>30</formula>
    </cfRule>
  </conditionalFormatting>
  <conditionalFormatting sqref="N57:N58">
    <cfRule type="cellIs" dxfId="35" priority="41" operator="lessThan">
      <formula>1</formula>
    </cfRule>
  </conditionalFormatting>
  <conditionalFormatting sqref="N59:N60">
    <cfRule type="cellIs" dxfId="34" priority="39" operator="lessThan">
      <formula>1</formula>
    </cfRule>
  </conditionalFormatting>
  <conditionalFormatting sqref="M61:M62">
    <cfRule type="cellIs" dxfId="33" priority="38" operator="lessThan">
      <formula>30</formula>
    </cfRule>
  </conditionalFormatting>
  <conditionalFormatting sqref="N61:N62">
    <cfRule type="cellIs" dxfId="32" priority="37" operator="lessThan">
      <formula>1</formula>
    </cfRule>
  </conditionalFormatting>
  <conditionalFormatting sqref="M63:M64">
    <cfRule type="cellIs" dxfId="31" priority="36" operator="lessThan">
      <formula>30</formula>
    </cfRule>
  </conditionalFormatting>
  <conditionalFormatting sqref="N63:N64">
    <cfRule type="cellIs" dxfId="30" priority="35" operator="lessThan">
      <formula>1</formula>
    </cfRule>
  </conditionalFormatting>
  <conditionalFormatting sqref="M65:M66">
    <cfRule type="cellIs" dxfId="29" priority="34" operator="lessThan">
      <formula>30</formula>
    </cfRule>
  </conditionalFormatting>
  <conditionalFormatting sqref="N65:N66">
    <cfRule type="cellIs" dxfId="28" priority="33" operator="lessThan">
      <formula>1</formula>
    </cfRule>
  </conditionalFormatting>
  <conditionalFormatting sqref="M67:M68">
    <cfRule type="cellIs" dxfId="27" priority="32" operator="lessThan">
      <formula>30</formula>
    </cfRule>
  </conditionalFormatting>
  <conditionalFormatting sqref="N67:N68">
    <cfRule type="cellIs" dxfId="26" priority="31" operator="lessThan">
      <formula>1</formula>
    </cfRule>
  </conditionalFormatting>
  <conditionalFormatting sqref="M69:M70">
    <cfRule type="cellIs" dxfId="25" priority="30" operator="lessThan">
      <formula>30</formula>
    </cfRule>
  </conditionalFormatting>
  <conditionalFormatting sqref="N69:N70">
    <cfRule type="cellIs" dxfId="24" priority="29" operator="lessThan">
      <formula>1</formula>
    </cfRule>
  </conditionalFormatting>
  <conditionalFormatting sqref="M71:M72">
    <cfRule type="cellIs" dxfId="23" priority="28" operator="lessThan">
      <formula>30</formula>
    </cfRule>
  </conditionalFormatting>
  <conditionalFormatting sqref="N71:N72">
    <cfRule type="cellIs" dxfId="22" priority="27" operator="lessThan">
      <formula>1</formula>
    </cfRule>
  </conditionalFormatting>
  <conditionalFormatting sqref="M73:M74">
    <cfRule type="cellIs" dxfId="21" priority="26" operator="lessThan">
      <formula>30</formula>
    </cfRule>
  </conditionalFormatting>
  <conditionalFormatting sqref="N73:N74">
    <cfRule type="cellIs" dxfId="20" priority="25" operator="lessThan">
      <formula>1</formula>
    </cfRule>
  </conditionalFormatting>
  <conditionalFormatting sqref="M75:M76">
    <cfRule type="cellIs" dxfId="19" priority="24" operator="lessThan">
      <formula>30</formula>
    </cfRule>
  </conditionalFormatting>
  <conditionalFormatting sqref="N75:N76">
    <cfRule type="cellIs" dxfId="18" priority="23" operator="lessThan">
      <formula>1</formula>
    </cfRule>
  </conditionalFormatting>
  <conditionalFormatting sqref="M77:M78">
    <cfRule type="cellIs" dxfId="17" priority="22" operator="lessThan">
      <formula>30</formula>
    </cfRule>
  </conditionalFormatting>
  <conditionalFormatting sqref="N77:N78">
    <cfRule type="cellIs" dxfId="16" priority="21" operator="lessThan">
      <formula>1</formula>
    </cfRule>
  </conditionalFormatting>
  <conditionalFormatting sqref="M93:M94">
    <cfRule type="cellIs" dxfId="15" priority="2" operator="lessThan">
      <formula>30</formula>
    </cfRule>
  </conditionalFormatting>
  <conditionalFormatting sqref="N93:N94">
    <cfRule type="cellIs" dxfId="14" priority="1" operator="lessThan">
      <formula>1</formula>
    </cfRule>
  </conditionalFormatting>
  <conditionalFormatting sqref="M79:M80">
    <cfRule type="cellIs" dxfId="13" priority="18" operator="lessThan">
      <formula>30</formula>
    </cfRule>
  </conditionalFormatting>
  <conditionalFormatting sqref="N79:N80">
    <cfRule type="cellIs" dxfId="12" priority="17" operator="lessThan">
      <formula>1</formula>
    </cfRule>
  </conditionalFormatting>
  <conditionalFormatting sqref="M81:M82">
    <cfRule type="cellIs" dxfId="11" priority="16" operator="lessThan">
      <formula>30</formula>
    </cfRule>
  </conditionalFormatting>
  <conditionalFormatting sqref="N81:N82">
    <cfRule type="cellIs" dxfId="10" priority="15" operator="lessThan">
      <formula>1</formula>
    </cfRule>
  </conditionalFormatting>
  <conditionalFormatting sqref="M83:M84">
    <cfRule type="cellIs" dxfId="9" priority="14" operator="lessThan">
      <formula>30</formula>
    </cfRule>
  </conditionalFormatting>
  <conditionalFormatting sqref="N83:N84">
    <cfRule type="cellIs" dxfId="8" priority="13" operator="lessThan">
      <formula>1</formula>
    </cfRule>
  </conditionalFormatting>
  <conditionalFormatting sqref="M85:M86">
    <cfRule type="cellIs" dxfId="7" priority="12" operator="lessThan">
      <formula>30</formula>
    </cfRule>
  </conditionalFormatting>
  <conditionalFormatting sqref="N85:N86">
    <cfRule type="cellIs" dxfId="6" priority="11" operator="lessThan">
      <formula>1</formula>
    </cfRule>
  </conditionalFormatting>
  <conditionalFormatting sqref="M87:M88">
    <cfRule type="cellIs" dxfId="5" priority="10" operator="lessThan">
      <formula>30</formula>
    </cfRule>
  </conditionalFormatting>
  <conditionalFormatting sqref="N87:N88">
    <cfRule type="cellIs" dxfId="4" priority="9" operator="lessThan">
      <formula>1</formula>
    </cfRule>
  </conditionalFormatting>
  <conditionalFormatting sqref="M89:M90">
    <cfRule type="cellIs" dxfId="3" priority="6" operator="lessThan">
      <formula>30</formula>
    </cfRule>
  </conditionalFormatting>
  <conditionalFormatting sqref="N89:N90">
    <cfRule type="cellIs" dxfId="2" priority="5" operator="lessThan">
      <formula>1</formula>
    </cfRule>
  </conditionalFormatting>
  <conditionalFormatting sqref="M91:M92">
    <cfRule type="cellIs" dxfId="1" priority="4" operator="lessThan">
      <formula>30</formula>
    </cfRule>
  </conditionalFormatting>
  <conditionalFormatting sqref="N91:N92">
    <cfRule type="cellIs" dxfId="0" priority="3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15C25-046C-45C9-8A7E-1DD137163F7B}">
  <dimension ref="A2:BC57"/>
  <sheetViews>
    <sheetView zoomScale="80" zoomScaleNormal="80" workbookViewId="0">
      <selection activeCell="D7" sqref="D7"/>
    </sheetView>
  </sheetViews>
  <sheetFormatPr defaultColWidth="16.54296875" defaultRowHeight="13" x14ac:dyDescent="0.3"/>
  <cols>
    <col min="1" max="4" width="10.08984375" style="20" customWidth="1"/>
    <col min="5" max="5" width="9.54296875" style="20" customWidth="1"/>
    <col min="6" max="7" width="5.54296875" style="20" customWidth="1"/>
    <col min="8" max="8" width="15.54296875" style="51" customWidth="1"/>
    <col min="9" max="9" width="5.54296875" style="20" customWidth="1"/>
    <col min="10" max="12" width="5.54296875" style="51" customWidth="1"/>
    <col min="13" max="13" width="7.08984375" style="51" bestFit="1" customWidth="1"/>
    <col min="14" max="14" width="6.08984375" style="51" bestFit="1" customWidth="1"/>
    <col min="15" max="20" width="7.54296875" style="51" customWidth="1"/>
    <col min="21" max="24" width="7.54296875" style="20" hidden="1" customWidth="1"/>
    <col min="25" max="25" width="7.54296875" style="21" hidden="1" customWidth="1"/>
    <col min="26" max="55" width="3.54296875" style="21" hidden="1" customWidth="1"/>
    <col min="56" max="60" width="3.54296875" style="21" customWidth="1"/>
    <col min="61" max="61" width="10.453125" style="21" bestFit="1" customWidth="1"/>
    <col min="62" max="16384" width="16.54296875" style="21"/>
  </cols>
  <sheetData>
    <row r="2" spans="1:55" ht="15" x14ac:dyDescent="0.3">
      <c r="A2" s="44" t="s">
        <v>67</v>
      </c>
      <c r="B2" s="44"/>
      <c r="C2" s="44"/>
      <c r="D2" s="44"/>
      <c r="E2" s="44"/>
      <c r="F2" s="44"/>
      <c r="H2" s="24" t="s">
        <v>62</v>
      </c>
      <c r="I2" s="22"/>
      <c r="J2" s="22"/>
      <c r="K2" s="22"/>
      <c r="L2" s="22"/>
      <c r="M2" s="20"/>
      <c r="N2" s="20"/>
      <c r="O2" s="20"/>
      <c r="P2" s="21"/>
      <c r="Q2" s="20"/>
      <c r="R2" s="20"/>
      <c r="S2" s="20"/>
      <c r="T2" s="20"/>
    </row>
    <row r="3" spans="1:55" ht="15" customHeight="1" x14ac:dyDescent="0.3">
      <c r="A3" s="19" t="s">
        <v>66</v>
      </c>
      <c r="B3" s="19"/>
      <c r="C3" s="19"/>
      <c r="D3" s="19"/>
      <c r="E3" s="19"/>
      <c r="F3" s="19"/>
      <c r="H3" s="170" t="s">
        <v>80</v>
      </c>
      <c r="I3" s="170"/>
      <c r="J3" s="170"/>
      <c r="K3" s="170"/>
      <c r="L3" s="170"/>
      <c r="M3" s="170"/>
      <c r="N3" s="170"/>
      <c r="O3" s="170"/>
      <c r="P3" s="170"/>
      <c r="Q3" s="20"/>
      <c r="R3" s="20"/>
      <c r="S3" s="20"/>
      <c r="T3" s="20"/>
    </row>
    <row r="4" spans="1:55" ht="30" customHeight="1" x14ac:dyDescent="0.3">
      <c r="A4" s="143" t="s">
        <v>68</v>
      </c>
      <c r="B4" s="143"/>
      <c r="C4" s="143"/>
      <c r="D4" s="143"/>
      <c r="E4" s="143"/>
      <c r="F4" s="143"/>
      <c r="H4" s="170"/>
      <c r="I4" s="170"/>
      <c r="J4" s="170"/>
      <c r="K4" s="170"/>
      <c r="L4" s="170"/>
      <c r="M4" s="170"/>
      <c r="N4" s="170"/>
      <c r="O4" s="170"/>
      <c r="P4" s="170"/>
      <c r="Q4" s="20"/>
      <c r="R4" s="20"/>
      <c r="S4" s="20"/>
      <c r="T4" s="20"/>
    </row>
    <row r="5" spans="1:55" ht="30" customHeight="1" x14ac:dyDescent="0.3">
      <c r="A5" s="32" t="s">
        <v>71</v>
      </c>
      <c r="B5" s="21"/>
      <c r="C5" s="21"/>
      <c r="E5" s="18"/>
      <c r="F5" s="18"/>
      <c r="H5" s="170"/>
      <c r="I5" s="170"/>
      <c r="J5" s="170"/>
      <c r="K5" s="170"/>
      <c r="L5" s="170"/>
      <c r="M5" s="170"/>
      <c r="N5" s="170"/>
      <c r="O5" s="170"/>
      <c r="P5" s="170"/>
      <c r="Q5" s="20"/>
      <c r="R5" s="20"/>
      <c r="S5" s="20"/>
      <c r="T5" s="20"/>
    </row>
    <row r="6" spans="1:55" ht="30" customHeight="1" x14ac:dyDescent="0.3">
      <c r="A6" s="172" t="s">
        <v>11</v>
      </c>
      <c r="B6" s="172"/>
      <c r="C6" s="172"/>
      <c r="D6" s="41">
        <f>SUMIF(AR:BB,"&gt;=0")</f>
        <v>0</v>
      </c>
      <c r="H6" s="170"/>
      <c r="I6" s="170"/>
      <c r="J6" s="170"/>
      <c r="K6" s="170"/>
      <c r="L6" s="170"/>
      <c r="M6" s="170"/>
      <c r="N6" s="170"/>
      <c r="O6" s="170"/>
      <c r="P6" s="170"/>
      <c r="Q6" s="20"/>
      <c r="R6" s="20"/>
      <c r="S6" s="20"/>
      <c r="T6" s="20"/>
    </row>
    <row r="7" spans="1:55" ht="30" customHeight="1" x14ac:dyDescent="0.3">
      <c r="A7" s="172" t="s">
        <v>4</v>
      </c>
      <c r="B7" s="172"/>
      <c r="C7" s="172"/>
      <c r="D7" s="42">
        <f>SUMIF(BC:BC,"&gt;=0")</f>
        <v>0</v>
      </c>
      <c r="H7" s="170"/>
      <c r="I7" s="170"/>
      <c r="J7" s="170"/>
      <c r="K7" s="170"/>
      <c r="L7" s="170"/>
      <c r="M7" s="170"/>
      <c r="N7" s="170"/>
      <c r="O7" s="170"/>
      <c r="P7" s="170"/>
      <c r="Q7" s="20"/>
      <c r="R7" s="20"/>
      <c r="S7" s="20"/>
      <c r="T7" s="20"/>
    </row>
    <row r="8" spans="1:55" ht="30" customHeight="1" x14ac:dyDescent="0.3">
      <c r="A8" s="172" t="s">
        <v>73</v>
      </c>
      <c r="B8" s="172"/>
      <c r="C8" s="172"/>
      <c r="D8" s="41" t="e">
        <f>D6/D7</f>
        <v>#DIV/0!</v>
      </c>
      <c r="H8" s="170"/>
      <c r="I8" s="170"/>
      <c r="J8" s="170"/>
      <c r="K8" s="170"/>
      <c r="L8" s="170"/>
      <c r="M8" s="170"/>
      <c r="N8" s="170"/>
      <c r="O8" s="170"/>
      <c r="P8" s="170"/>
      <c r="Q8" s="20"/>
      <c r="R8" s="20"/>
      <c r="S8" s="20"/>
      <c r="T8" s="20"/>
      <c r="U8" s="21"/>
      <c r="V8" s="21"/>
      <c r="W8" s="21"/>
      <c r="X8" s="21"/>
    </row>
    <row r="9" spans="1:55" ht="30" customHeight="1" x14ac:dyDescent="0.4">
      <c r="A9" s="171" t="s">
        <v>69</v>
      </c>
      <c r="B9" s="171"/>
      <c r="C9" s="171"/>
      <c r="D9" s="41" t="e">
        <f>SQRT(D8)</f>
        <v>#DIV/0!</v>
      </c>
      <c r="H9" s="20"/>
      <c r="J9" s="23"/>
      <c r="K9" s="23"/>
      <c r="L9" s="23"/>
      <c r="M9" s="25"/>
      <c r="N9" s="25"/>
      <c r="O9" s="25"/>
      <c r="P9" s="25"/>
      <c r="Q9" s="25"/>
      <c r="R9" s="25"/>
      <c r="S9" s="25"/>
      <c r="T9" s="25"/>
      <c r="U9" s="173" t="s">
        <v>70</v>
      </c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5"/>
    </row>
    <row r="10" spans="1:55" ht="30" customHeight="1" thickBot="1" x14ac:dyDescent="0.45">
      <c r="A10" s="43" t="s">
        <v>72</v>
      </c>
      <c r="B10" s="43"/>
      <c r="C10" s="33"/>
      <c r="D10" s="34" t="e">
        <f>D9</f>
        <v>#DIV/0!</v>
      </c>
      <c r="E10" s="21"/>
      <c r="F10" s="21"/>
      <c r="G10" s="23"/>
      <c r="H10" s="177" t="s">
        <v>41</v>
      </c>
      <c r="I10" s="178"/>
      <c r="J10" s="182" t="s">
        <v>43</v>
      </c>
      <c r="K10" s="183"/>
      <c r="L10" s="183"/>
      <c r="M10" s="183"/>
      <c r="N10" s="183"/>
      <c r="O10" s="183"/>
      <c r="P10" s="183"/>
      <c r="Q10" s="183"/>
      <c r="R10" s="183"/>
      <c r="S10" s="183"/>
      <c r="T10" s="184"/>
      <c r="U10" s="179" t="s">
        <v>10</v>
      </c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26" t="s">
        <v>7</v>
      </c>
      <c r="AG10" s="180" t="s">
        <v>3</v>
      </c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1" t="s">
        <v>2</v>
      </c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27" t="s">
        <v>1</v>
      </c>
    </row>
    <row r="11" spans="1:55" ht="63" thickTop="1" x14ac:dyDescent="0.3">
      <c r="A11" s="21"/>
      <c r="B11" s="21"/>
      <c r="C11" s="21"/>
      <c r="D11" s="21"/>
      <c r="E11" s="21"/>
      <c r="F11" s="21"/>
      <c r="G11" s="23"/>
      <c r="H11" s="35" t="s">
        <v>42</v>
      </c>
      <c r="I11" s="36" t="s">
        <v>58</v>
      </c>
      <c r="J11" s="35" t="s">
        <v>27</v>
      </c>
      <c r="K11" s="35" t="s">
        <v>28</v>
      </c>
      <c r="L11" s="35" t="s">
        <v>29</v>
      </c>
      <c r="M11" s="35" t="s">
        <v>30</v>
      </c>
      <c r="N11" s="35" t="s">
        <v>31</v>
      </c>
      <c r="O11" s="35" t="s">
        <v>32</v>
      </c>
      <c r="P11" s="35" t="s">
        <v>33</v>
      </c>
      <c r="Q11" s="35" t="s">
        <v>34</v>
      </c>
      <c r="R11" s="35" t="s">
        <v>35</v>
      </c>
      <c r="S11" s="35" t="s">
        <v>36</v>
      </c>
      <c r="T11" s="35" t="s">
        <v>37</v>
      </c>
      <c r="U11" s="40" t="s">
        <v>27</v>
      </c>
      <c r="V11" s="39" t="s">
        <v>28</v>
      </c>
      <c r="W11" s="39" t="s">
        <v>29</v>
      </c>
      <c r="X11" s="39" t="s">
        <v>30</v>
      </c>
      <c r="Y11" s="39" t="s">
        <v>31</v>
      </c>
      <c r="Z11" s="39" t="s">
        <v>32</v>
      </c>
      <c r="AA11" s="39" t="s">
        <v>33</v>
      </c>
      <c r="AB11" s="39" t="s">
        <v>34</v>
      </c>
      <c r="AC11" s="39" t="s">
        <v>35</v>
      </c>
      <c r="AD11" s="39" t="s">
        <v>36</v>
      </c>
      <c r="AE11" s="39" t="s">
        <v>37</v>
      </c>
      <c r="AF11" s="28" t="s">
        <v>0</v>
      </c>
      <c r="AG11" s="39" t="s">
        <v>27</v>
      </c>
      <c r="AH11" s="39" t="s">
        <v>28</v>
      </c>
      <c r="AI11" s="39" t="s">
        <v>29</v>
      </c>
      <c r="AJ11" s="39" t="s">
        <v>30</v>
      </c>
      <c r="AK11" s="39" t="s">
        <v>31</v>
      </c>
      <c r="AL11" s="39" t="s">
        <v>32</v>
      </c>
      <c r="AM11" s="39" t="s">
        <v>33</v>
      </c>
      <c r="AN11" s="39" t="s">
        <v>34</v>
      </c>
      <c r="AO11" s="39" t="s">
        <v>35</v>
      </c>
      <c r="AP11" s="39" t="s">
        <v>36</v>
      </c>
      <c r="AQ11" s="39" t="s">
        <v>37</v>
      </c>
      <c r="AR11" s="28" t="s">
        <v>27</v>
      </c>
      <c r="AS11" s="28" t="s">
        <v>28</v>
      </c>
      <c r="AT11" s="28" t="s">
        <v>29</v>
      </c>
      <c r="AU11" s="28" t="s">
        <v>30</v>
      </c>
      <c r="AV11" s="28" t="s">
        <v>31</v>
      </c>
      <c r="AW11" s="28" t="s">
        <v>32</v>
      </c>
      <c r="AX11" s="28" t="s">
        <v>33</v>
      </c>
      <c r="AY11" s="28" t="s">
        <v>34</v>
      </c>
      <c r="AZ11" s="28" t="s">
        <v>35</v>
      </c>
      <c r="BA11" s="28" t="s">
        <v>36</v>
      </c>
      <c r="BB11" s="28" t="s">
        <v>37</v>
      </c>
      <c r="BC11" s="29"/>
    </row>
    <row r="12" spans="1:55" ht="30" customHeight="1" x14ac:dyDescent="0.3">
      <c r="A12" s="176" t="s">
        <v>78</v>
      </c>
      <c r="B12" s="176"/>
      <c r="C12" s="176"/>
      <c r="D12" s="176"/>
      <c r="E12" s="176"/>
      <c r="H12" s="57"/>
      <c r="I12" s="4">
        <v>1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 t="s">
        <v>0</v>
      </c>
      <c r="U12" s="38" t="str">
        <f t="shared" ref="U12:U21" si="0">IF(J12&gt;0,LOG(J12)," ")</f>
        <v xml:space="preserve"> </v>
      </c>
      <c r="V12" s="30" t="str">
        <f t="shared" ref="V12:V21" si="1">IF(K12&gt;0,LOG(K12)," ")</f>
        <v xml:space="preserve"> </v>
      </c>
      <c r="W12" s="30" t="str">
        <f t="shared" ref="W12:W21" si="2">IF(L12&gt;0,LOG(L12)," ")</f>
        <v xml:space="preserve"> </v>
      </c>
      <c r="X12" s="30" t="str">
        <f t="shared" ref="X12:X21" si="3">IF(M12&gt;0,LOG(M12)," ")</f>
        <v xml:space="preserve"> </v>
      </c>
      <c r="Y12" s="30" t="str">
        <f t="shared" ref="Y12:Y21" si="4">IF(N12&gt;0,LOG(N12)," ")</f>
        <v xml:space="preserve"> </v>
      </c>
      <c r="Z12" s="30" t="str">
        <f t="shared" ref="Z12:Z21" si="5">IF(O12&gt;0,LOG(O12)," ")</f>
        <v xml:space="preserve"> </v>
      </c>
      <c r="AA12" s="30" t="str">
        <f t="shared" ref="AA12:AA21" si="6">IF(P12&gt;0,LOG(P12)," ")</f>
        <v xml:space="preserve"> </v>
      </c>
      <c r="AB12" s="30" t="str">
        <f t="shared" ref="AB12:AB21" si="7">IF(Q12&gt;0,LOG(Q12)," ")</f>
        <v xml:space="preserve"> </v>
      </c>
      <c r="AC12" s="30" t="str">
        <f t="shared" ref="AC12:AC21" si="8">IF(R12&gt;0,LOG(R12)," ")</f>
        <v xml:space="preserve"> </v>
      </c>
      <c r="AD12" s="30" t="str">
        <f t="shared" ref="AD12:AD21" si="9">IF(S12&gt;0,LOG(S12)," ")</f>
        <v xml:space="preserve"> </v>
      </c>
      <c r="AE12" s="30" t="e">
        <f t="shared" ref="AE12:AE21" si="10">IF(T12&gt;0,LOG(T12)," ")</f>
        <v>#VALUE!</v>
      </c>
      <c r="AF12" s="31" t="e">
        <f t="shared" ref="AF12:AF21" si="11">AVERAGE(U12:AE12)</f>
        <v>#VALUE!</v>
      </c>
      <c r="AG12" s="30" t="str">
        <f t="shared" ref="AG12:AG21" si="12">IF(J12&gt;0,U12-$AF12," ")</f>
        <v xml:space="preserve"> </v>
      </c>
      <c r="AH12" s="30" t="str">
        <f t="shared" ref="AH12:AH21" si="13">IF(K12&gt;0,V12-$AF12," ")</f>
        <v xml:space="preserve"> </v>
      </c>
      <c r="AI12" s="30" t="str">
        <f t="shared" ref="AI12:AI21" si="14">IF(L12&gt;0,W12-$AF12," ")</f>
        <v xml:space="preserve"> </v>
      </c>
      <c r="AJ12" s="30" t="str">
        <f t="shared" ref="AJ12:AJ21" si="15">IF(M12&gt;0,X12-$AF12," ")</f>
        <v xml:space="preserve"> </v>
      </c>
      <c r="AK12" s="30" t="str">
        <f t="shared" ref="AK12:AK21" si="16">IF(N12&gt;0,Y12-$AF12," ")</f>
        <v xml:space="preserve"> </v>
      </c>
      <c r="AL12" s="30" t="str">
        <f t="shared" ref="AL12:AL21" si="17">IF(O12&gt;0,Z12-$AF12," ")</f>
        <v xml:space="preserve"> </v>
      </c>
      <c r="AM12" s="30" t="str">
        <f t="shared" ref="AM12:AM21" si="18">IF(P12&gt;0,AA12-$AF12," ")</f>
        <v xml:space="preserve"> </v>
      </c>
      <c r="AN12" s="30" t="str">
        <f t="shared" ref="AN12:AN21" si="19">IF(Q12&gt;0,AB12-$AF12," ")</f>
        <v xml:space="preserve"> </v>
      </c>
      <c r="AO12" s="30" t="str">
        <f t="shared" ref="AO12:AO21" si="20">IF(R12&gt;0,AC12-$AF12," ")</f>
        <v xml:space="preserve"> </v>
      </c>
      <c r="AP12" s="30" t="str">
        <f t="shared" ref="AP12:AP21" si="21">IF(S12&gt;0,AD12-$AF12," ")</f>
        <v xml:space="preserve"> </v>
      </c>
      <c r="AQ12" s="30" t="e">
        <f t="shared" ref="AQ12:AQ21" si="22">IF(T12&gt;0,AE12-$AF12," ")</f>
        <v>#VALUE!</v>
      </c>
      <c r="AR12" s="31" t="str">
        <f t="shared" ref="AR12:AR21" si="23">IF(J12&gt;0,AG12^2," ")</f>
        <v xml:space="preserve"> </v>
      </c>
      <c r="AS12" s="31" t="str">
        <f t="shared" ref="AS12:AS21" si="24">IF(K12&gt;0,AH12^2," ")</f>
        <v xml:space="preserve"> </v>
      </c>
      <c r="AT12" s="31" t="str">
        <f t="shared" ref="AT12:AT21" si="25">IF(L12&gt;0,AI12^2," ")</f>
        <v xml:space="preserve"> </v>
      </c>
      <c r="AU12" s="31" t="str">
        <f t="shared" ref="AU12:AU21" si="26">IF(M12&gt;0,AJ12^2," ")</f>
        <v xml:space="preserve"> </v>
      </c>
      <c r="AV12" s="31" t="str">
        <f t="shared" ref="AV12:AV21" si="27">IF(N12&gt;0,AK12^2," ")</f>
        <v xml:space="preserve"> </v>
      </c>
      <c r="AW12" s="31" t="str">
        <f t="shared" ref="AW12:AW21" si="28">IF(O12&gt;0,AL12^2," ")</f>
        <v xml:space="preserve"> </v>
      </c>
      <c r="AX12" s="31" t="str">
        <f t="shared" ref="AX12:AX21" si="29">IF(P12&gt;0,AM12^2," ")</f>
        <v xml:space="preserve"> </v>
      </c>
      <c r="AY12" s="31" t="str">
        <f t="shared" ref="AY12:AY21" si="30">IF(Q12&gt;0,AN12^2," ")</f>
        <v xml:space="preserve"> </v>
      </c>
      <c r="AZ12" s="31" t="str">
        <f t="shared" ref="AZ12:AZ21" si="31">IF(R12&gt;0,AO12^2," ")</f>
        <v xml:space="preserve"> </v>
      </c>
      <c r="BA12" s="31" t="str">
        <f t="shared" ref="BA12:BA21" si="32">IF(S12&gt;0,AP12^2," ")</f>
        <v xml:space="preserve"> </v>
      </c>
      <c r="BB12" s="31" t="e">
        <f t="shared" ref="BB12:BB21" si="33">IF(T12&gt;0,AQ12^2," ")</f>
        <v>#VALUE!</v>
      </c>
      <c r="BC12" s="29">
        <f t="shared" ref="BC12:BC21" si="34">(COUNTIF(J12:T12,"&gt;0"))-1</f>
        <v>-1</v>
      </c>
    </row>
    <row r="13" spans="1:55" ht="30" customHeight="1" x14ac:dyDescent="0.3">
      <c r="A13" s="176"/>
      <c r="B13" s="176"/>
      <c r="C13" s="176"/>
      <c r="D13" s="176"/>
      <c r="E13" s="176"/>
      <c r="H13" s="57"/>
      <c r="I13" s="4">
        <f>I12+1</f>
        <v>2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38" t="str">
        <f t="shared" si="0"/>
        <v xml:space="preserve"> </v>
      </c>
      <c r="V13" s="30" t="str">
        <f t="shared" si="1"/>
        <v xml:space="preserve"> </v>
      </c>
      <c r="W13" s="30" t="str">
        <f t="shared" si="2"/>
        <v xml:space="preserve"> </v>
      </c>
      <c r="X13" s="30" t="str">
        <f t="shared" si="3"/>
        <v xml:space="preserve"> </v>
      </c>
      <c r="Y13" s="30" t="str">
        <f t="shared" si="4"/>
        <v xml:space="preserve"> </v>
      </c>
      <c r="Z13" s="30" t="str">
        <f t="shared" si="5"/>
        <v xml:space="preserve"> </v>
      </c>
      <c r="AA13" s="30" t="str">
        <f t="shared" si="6"/>
        <v xml:space="preserve"> </v>
      </c>
      <c r="AB13" s="30" t="str">
        <f t="shared" si="7"/>
        <v xml:space="preserve"> </v>
      </c>
      <c r="AC13" s="30" t="str">
        <f t="shared" si="8"/>
        <v xml:space="preserve"> </v>
      </c>
      <c r="AD13" s="30" t="str">
        <f t="shared" si="9"/>
        <v xml:space="preserve"> </v>
      </c>
      <c r="AE13" s="30" t="str">
        <f t="shared" si="10"/>
        <v xml:space="preserve"> </v>
      </c>
      <c r="AF13" s="31" t="e">
        <f t="shared" si="11"/>
        <v>#DIV/0!</v>
      </c>
      <c r="AG13" s="30" t="str">
        <f t="shared" si="12"/>
        <v xml:space="preserve"> </v>
      </c>
      <c r="AH13" s="30" t="str">
        <f t="shared" si="13"/>
        <v xml:space="preserve"> </v>
      </c>
      <c r="AI13" s="30" t="str">
        <f t="shared" si="14"/>
        <v xml:space="preserve"> </v>
      </c>
      <c r="AJ13" s="30" t="str">
        <f t="shared" si="15"/>
        <v xml:space="preserve"> </v>
      </c>
      <c r="AK13" s="30" t="str">
        <f t="shared" si="16"/>
        <v xml:space="preserve"> </v>
      </c>
      <c r="AL13" s="30" t="str">
        <f t="shared" si="17"/>
        <v xml:space="preserve"> </v>
      </c>
      <c r="AM13" s="30" t="str">
        <f t="shared" si="18"/>
        <v xml:space="preserve"> </v>
      </c>
      <c r="AN13" s="30" t="str">
        <f t="shared" si="19"/>
        <v xml:space="preserve"> </v>
      </c>
      <c r="AO13" s="30" t="str">
        <f t="shared" si="20"/>
        <v xml:space="preserve"> </v>
      </c>
      <c r="AP13" s="30" t="str">
        <f t="shared" si="21"/>
        <v xml:space="preserve"> </v>
      </c>
      <c r="AQ13" s="30" t="str">
        <f t="shared" si="22"/>
        <v xml:space="preserve"> </v>
      </c>
      <c r="AR13" s="31" t="str">
        <f t="shared" si="23"/>
        <v xml:space="preserve"> </v>
      </c>
      <c r="AS13" s="31" t="str">
        <f t="shared" si="24"/>
        <v xml:space="preserve"> </v>
      </c>
      <c r="AT13" s="31" t="str">
        <f t="shared" si="25"/>
        <v xml:space="preserve"> </v>
      </c>
      <c r="AU13" s="31" t="str">
        <f t="shared" si="26"/>
        <v xml:space="preserve"> </v>
      </c>
      <c r="AV13" s="31" t="str">
        <f t="shared" si="27"/>
        <v xml:space="preserve"> </v>
      </c>
      <c r="AW13" s="31" t="str">
        <f t="shared" si="28"/>
        <v xml:space="preserve"> </v>
      </c>
      <c r="AX13" s="31" t="str">
        <f t="shared" si="29"/>
        <v xml:space="preserve"> </v>
      </c>
      <c r="AY13" s="31" t="str">
        <f t="shared" si="30"/>
        <v xml:space="preserve"> </v>
      </c>
      <c r="AZ13" s="31" t="str">
        <f t="shared" si="31"/>
        <v xml:space="preserve"> </v>
      </c>
      <c r="BA13" s="31" t="str">
        <f t="shared" si="32"/>
        <v xml:space="preserve"> </v>
      </c>
      <c r="BB13" s="31" t="str">
        <f t="shared" si="33"/>
        <v xml:space="preserve"> </v>
      </c>
      <c r="BC13" s="29">
        <f t="shared" si="34"/>
        <v>-1</v>
      </c>
    </row>
    <row r="14" spans="1:55" ht="30" customHeight="1" x14ac:dyDescent="0.3">
      <c r="A14" s="176"/>
      <c r="B14" s="176"/>
      <c r="C14" s="176"/>
      <c r="D14" s="176"/>
      <c r="E14" s="176"/>
      <c r="H14" s="57"/>
      <c r="I14" s="4">
        <f t="shared" ref="I14:I21" si="35">I13+1</f>
        <v>3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38" t="str">
        <f t="shared" si="0"/>
        <v xml:space="preserve"> </v>
      </c>
      <c r="V14" s="30" t="str">
        <f t="shared" si="1"/>
        <v xml:space="preserve"> </v>
      </c>
      <c r="W14" s="30" t="str">
        <f t="shared" si="2"/>
        <v xml:space="preserve"> </v>
      </c>
      <c r="X14" s="30" t="str">
        <f t="shared" si="3"/>
        <v xml:space="preserve"> </v>
      </c>
      <c r="Y14" s="30" t="str">
        <f t="shared" si="4"/>
        <v xml:space="preserve"> </v>
      </c>
      <c r="Z14" s="30" t="str">
        <f t="shared" si="5"/>
        <v xml:space="preserve"> </v>
      </c>
      <c r="AA14" s="30" t="str">
        <f t="shared" si="6"/>
        <v xml:space="preserve"> </v>
      </c>
      <c r="AB14" s="30" t="str">
        <f t="shared" si="7"/>
        <v xml:space="preserve"> </v>
      </c>
      <c r="AC14" s="30" t="str">
        <f t="shared" si="8"/>
        <v xml:space="preserve"> </v>
      </c>
      <c r="AD14" s="30" t="str">
        <f t="shared" si="9"/>
        <v xml:space="preserve"> </v>
      </c>
      <c r="AE14" s="30" t="str">
        <f t="shared" si="10"/>
        <v xml:space="preserve"> </v>
      </c>
      <c r="AF14" s="31" t="e">
        <f t="shared" si="11"/>
        <v>#DIV/0!</v>
      </c>
      <c r="AG14" s="30" t="str">
        <f t="shared" si="12"/>
        <v xml:space="preserve"> </v>
      </c>
      <c r="AH14" s="30" t="str">
        <f t="shared" si="13"/>
        <v xml:space="preserve"> </v>
      </c>
      <c r="AI14" s="30" t="str">
        <f t="shared" si="14"/>
        <v xml:space="preserve"> </v>
      </c>
      <c r="AJ14" s="30" t="str">
        <f t="shared" si="15"/>
        <v xml:space="preserve"> </v>
      </c>
      <c r="AK14" s="30" t="str">
        <f t="shared" si="16"/>
        <v xml:space="preserve"> </v>
      </c>
      <c r="AL14" s="30" t="str">
        <f t="shared" si="17"/>
        <v xml:space="preserve"> </v>
      </c>
      <c r="AM14" s="30" t="str">
        <f t="shared" si="18"/>
        <v xml:space="preserve"> </v>
      </c>
      <c r="AN14" s="30" t="str">
        <f t="shared" si="19"/>
        <v xml:space="preserve"> </v>
      </c>
      <c r="AO14" s="30" t="str">
        <f t="shared" si="20"/>
        <v xml:space="preserve"> </v>
      </c>
      <c r="AP14" s="30" t="str">
        <f t="shared" si="21"/>
        <v xml:space="preserve"> </v>
      </c>
      <c r="AQ14" s="30" t="str">
        <f t="shared" si="22"/>
        <v xml:space="preserve"> </v>
      </c>
      <c r="AR14" s="31" t="str">
        <f t="shared" si="23"/>
        <v xml:space="preserve"> </v>
      </c>
      <c r="AS14" s="31" t="str">
        <f t="shared" si="24"/>
        <v xml:space="preserve"> </v>
      </c>
      <c r="AT14" s="31" t="str">
        <f t="shared" si="25"/>
        <v xml:space="preserve"> </v>
      </c>
      <c r="AU14" s="31" t="str">
        <f t="shared" si="26"/>
        <v xml:space="preserve"> </v>
      </c>
      <c r="AV14" s="31" t="str">
        <f t="shared" si="27"/>
        <v xml:space="preserve"> </v>
      </c>
      <c r="AW14" s="31" t="str">
        <f t="shared" si="28"/>
        <v xml:space="preserve"> </v>
      </c>
      <c r="AX14" s="31" t="str">
        <f t="shared" si="29"/>
        <v xml:space="preserve"> </v>
      </c>
      <c r="AY14" s="31" t="str">
        <f t="shared" si="30"/>
        <v xml:space="preserve"> </v>
      </c>
      <c r="AZ14" s="31" t="str">
        <f t="shared" si="31"/>
        <v xml:space="preserve"> </v>
      </c>
      <c r="BA14" s="31" t="str">
        <f t="shared" si="32"/>
        <v xml:space="preserve"> </v>
      </c>
      <c r="BB14" s="31" t="str">
        <f t="shared" si="33"/>
        <v xml:space="preserve"> </v>
      </c>
      <c r="BC14" s="29">
        <f t="shared" si="34"/>
        <v>-1</v>
      </c>
    </row>
    <row r="15" spans="1:55" ht="30" customHeight="1" x14ac:dyDescent="0.3">
      <c r="A15" s="176"/>
      <c r="B15" s="176"/>
      <c r="C15" s="176"/>
      <c r="D15" s="176"/>
      <c r="E15" s="176"/>
      <c r="H15" s="57"/>
      <c r="I15" s="4">
        <f t="shared" si="35"/>
        <v>4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38" t="str">
        <f t="shared" si="0"/>
        <v xml:space="preserve"> </v>
      </c>
      <c r="V15" s="30" t="str">
        <f t="shared" si="1"/>
        <v xml:space="preserve"> </v>
      </c>
      <c r="W15" s="30" t="str">
        <f t="shared" si="2"/>
        <v xml:space="preserve"> </v>
      </c>
      <c r="X15" s="30" t="str">
        <f t="shared" si="3"/>
        <v xml:space="preserve"> </v>
      </c>
      <c r="Y15" s="30" t="str">
        <f t="shared" si="4"/>
        <v xml:space="preserve"> </v>
      </c>
      <c r="Z15" s="30" t="str">
        <f t="shared" si="5"/>
        <v xml:space="preserve"> </v>
      </c>
      <c r="AA15" s="30" t="str">
        <f t="shared" si="6"/>
        <v xml:space="preserve"> </v>
      </c>
      <c r="AB15" s="30" t="str">
        <f t="shared" si="7"/>
        <v xml:space="preserve"> </v>
      </c>
      <c r="AC15" s="30" t="str">
        <f t="shared" si="8"/>
        <v xml:space="preserve"> </v>
      </c>
      <c r="AD15" s="30" t="str">
        <f t="shared" si="9"/>
        <v xml:space="preserve"> </v>
      </c>
      <c r="AE15" s="30" t="str">
        <f t="shared" si="10"/>
        <v xml:space="preserve"> </v>
      </c>
      <c r="AF15" s="31" t="e">
        <f t="shared" si="11"/>
        <v>#DIV/0!</v>
      </c>
      <c r="AG15" s="30" t="str">
        <f t="shared" si="12"/>
        <v xml:space="preserve"> </v>
      </c>
      <c r="AH15" s="30" t="str">
        <f t="shared" si="13"/>
        <v xml:space="preserve"> </v>
      </c>
      <c r="AI15" s="30" t="str">
        <f t="shared" si="14"/>
        <v xml:space="preserve"> </v>
      </c>
      <c r="AJ15" s="30" t="str">
        <f t="shared" si="15"/>
        <v xml:space="preserve"> </v>
      </c>
      <c r="AK15" s="30" t="str">
        <f t="shared" si="16"/>
        <v xml:space="preserve"> </v>
      </c>
      <c r="AL15" s="30" t="str">
        <f t="shared" si="17"/>
        <v xml:space="preserve"> </v>
      </c>
      <c r="AM15" s="30" t="str">
        <f t="shared" si="18"/>
        <v xml:space="preserve"> </v>
      </c>
      <c r="AN15" s="30" t="str">
        <f t="shared" si="19"/>
        <v xml:space="preserve"> </v>
      </c>
      <c r="AO15" s="30" t="str">
        <f t="shared" si="20"/>
        <v xml:space="preserve"> </v>
      </c>
      <c r="AP15" s="30" t="str">
        <f t="shared" si="21"/>
        <v xml:space="preserve"> </v>
      </c>
      <c r="AQ15" s="30" t="str">
        <f t="shared" si="22"/>
        <v xml:space="preserve"> </v>
      </c>
      <c r="AR15" s="31" t="str">
        <f t="shared" si="23"/>
        <v xml:space="preserve"> </v>
      </c>
      <c r="AS15" s="31" t="str">
        <f t="shared" si="24"/>
        <v xml:space="preserve"> </v>
      </c>
      <c r="AT15" s="31" t="str">
        <f t="shared" si="25"/>
        <v xml:space="preserve"> </v>
      </c>
      <c r="AU15" s="31" t="str">
        <f t="shared" si="26"/>
        <v xml:space="preserve"> </v>
      </c>
      <c r="AV15" s="31" t="str">
        <f t="shared" si="27"/>
        <v xml:space="preserve"> </v>
      </c>
      <c r="AW15" s="31" t="str">
        <f t="shared" si="28"/>
        <v xml:space="preserve"> </v>
      </c>
      <c r="AX15" s="31" t="str">
        <f t="shared" si="29"/>
        <v xml:space="preserve"> </v>
      </c>
      <c r="AY15" s="31" t="str">
        <f t="shared" si="30"/>
        <v xml:space="preserve"> </v>
      </c>
      <c r="AZ15" s="31" t="str">
        <f t="shared" si="31"/>
        <v xml:space="preserve"> </v>
      </c>
      <c r="BA15" s="31" t="str">
        <f t="shared" si="32"/>
        <v xml:space="preserve"> </v>
      </c>
      <c r="BB15" s="31" t="str">
        <f t="shared" si="33"/>
        <v xml:space="preserve"> </v>
      </c>
      <c r="BC15" s="29">
        <f t="shared" si="34"/>
        <v>-1</v>
      </c>
    </row>
    <row r="16" spans="1:55" ht="30" customHeight="1" x14ac:dyDescent="0.3">
      <c r="A16" s="176"/>
      <c r="B16" s="176"/>
      <c r="C16" s="176"/>
      <c r="D16" s="176"/>
      <c r="E16" s="176"/>
      <c r="H16" s="57"/>
      <c r="I16" s="4">
        <f t="shared" si="35"/>
        <v>5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38" t="str">
        <f t="shared" si="0"/>
        <v xml:space="preserve"> </v>
      </c>
      <c r="V16" s="30" t="str">
        <f t="shared" si="1"/>
        <v xml:space="preserve"> </v>
      </c>
      <c r="W16" s="30" t="str">
        <f t="shared" si="2"/>
        <v xml:space="preserve"> </v>
      </c>
      <c r="X16" s="30" t="str">
        <f t="shared" si="3"/>
        <v xml:space="preserve"> </v>
      </c>
      <c r="Y16" s="30" t="str">
        <f t="shared" si="4"/>
        <v xml:space="preserve"> </v>
      </c>
      <c r="Z16" s="30" t="str">
        <f t="shared" si="5"/>
        <v xml:space="preserve"> </v>
      </c>
      <c r="AA16" s="30" t="str">
        <f t="shared" si="6"/>
        <v xml:space="preserve"> </v>
      </c>
      <c r="AB16" s="30" t="str">
        <f t="shared" si="7"/>
        <v xml:space="preserve"> </v>
      </c>
      <c r="AC16" s="30" t="str">
        <f t="shared" si="8"/>
        <v xml:space="preserve"> </v>
      </c>
      <c r="AD16" s="30" t="str">
        <f t="shared" si="9"/>
        <v xml:space="preserve"> </v>
      </c>
      <c r="AE16" s="30" t="str">
        <f t="shared" si="10"/>
        <v xml:space="preserve"> </v>
      </c>
      <c r="AF16" s="31" t="e">
        <f t="shared" si="11"/>
        <v>#DIV/0!</v>
      </c>
      <c r="AG16" s="30" t="str">
        <f t="shared" si="12"/>
        <v xml:space="preserve"> </v>
      </c>
      <c r="AH16" s="30" t="str">
        <f t="shared" si="13"/>
        <v xml:space="preserve"> </v>
      </c>
      <c r="AI16" s="30" t="str">
        <f t="shared" si="14"/>
        <v xml:space="preserve"> </v>
      </c>
      <c r="AJ16" s="30" t="str">
        <f t="shared" si="15"/>
        <v xml:space="preserve"> </v>
      </c>
      <c r="AK16" s="30" t="str">
        <f t="shared" si="16"/>
        <v xml:space="preserve"> </v>
      </c>
      <c r="AL16" s="30" t="str">
        <f t="shared" si="17"/>
        <v xml:space="preserve"> </v>
      </c>
      <c r="AM16" s="30" t="str">
        <f t="shared" si="18"/>
        <v xml:space="preserve"> </v>
      </c>
      <c r="AN16" s="30" t="str">
        <f t="shared" si="19"/>
        <v xml:space="preserve"> </v>
      </c>
      <c r="AO16" s="30" t="str">
        <f t="shared" si="20"/>
        <v xml:space="preserve"> </v>
      </c>
      <c r="AP16" s="30" t="str">
        <f t="shared" si="21"/>
        <v xml:space="preserve"> </v>
      </c>
      <c r="AQ16" s="30" t="str">
        <f t="shared" si="22"/>
        <v xml:space="preserve"> </v>
      </c>
      <c r="AR16" s="31" t="str">
        <f t="shared" si="23"/>
        <v xml:space="preserve"> </v>
      </c>
      <c r="AS16" s="31" t="str">
        <f t="shared" si="24"/>
        <v xml:space="preserve"> </v>
      </c>
      <c r="AT16" s="31" t="str">
        <f t="shared" si="25"/>
        <v xml:space="preserve"> </v>
      </c>
      <c r="AU16" s="31" t="str">
        <f t="shared" si="26"/>
        <v xml:space="preserve"> </v>
      </c>
      <c r="AV16" s="31" t="str">
        <f t="shared" si="27"/>
        <v xml:space="preserve"> </v>
      </c>
      <c r="AW16" s="31" t="str">
        <f t="shared" si="28"/>
        <v xml:space="preserve"> </v>
      </c>
      <c r="AX16" s="31" t="str">
        <f t="shared" si="29"/>
        <v xml:space="preserve"> </v>
      </c>
      <c r="AY16" s="31" t="str">
        <f t="shared" si="30"/>
        <v xml:space="preserve"> </v>
      </c>
      <c r="AZ16" s="31" t="str">
        <f t="shared" si="31"/>
        <v xml:space="preserve"> </v>
      </c>
      <c r="BA16" s="31" t="str">
        <f t="shared" si="32"/>
        <v xml:space="preserve"> </v>
      </c>
      <c r="BB16" s="31" t="str">
        <f t="shared" si="33"/>
        <v xml:space="preserve"> </v>
      </c>
      <c r="BC16" s="29">
        <f t="shared" si="34"/>
        <v>-1</v>
      </c>
    </row>
    <row r="17" spans="1:55" ht="30" customHeight="1" x14ac:dyDescent="0.3">
      <c r="A17" s="176"/>
      <c r="B17" s="176"/>
      <c r="C17" s="176"/>
      <c r="D17" s="176"/>
      <c r="E17" s="176"/>
      <c r="H17" s="57"/>
      <c r="I17" s="4">
        <f t="shared" si="35"/>
        <v>6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38" t="str">
        <f t="shared" si="0"/>
        <v xml:space="preserve"> </v>
      </c>
      <c r="V17" s="30" t="str">
        <f t="shared" si="1"/>
        <v xml:space="preserve"> </v>
      </c>
      <c r="W17" s="30" t="str">
        <f t="shared" si="2"/>
        <v xml:space="preserve"> </v>
      </c>
      <c r="X17" s="30" t="str">
        <f t="shared" si="3"/>
        <v xml:space="preserve"> </v>
      </c>
      <c r="Y17" s="30" t="str">
        <f t="shared" si="4"/>
        <v xml:space="preserve"> </v>
      </c>
      <c r="Z17" s="30" t="str">
        <f t="shared" si="5"/>
        <v xml:space="preserve"> </v>
      </c>
      <c r="AA17" s="30" t="str">
        <f t="shared" si="6"/>
        <v xml:space="preserve"> </v>
      </c>
      <c r="AB17" s="30" t="str">
        <f t="shared" si="7"/>
        <v xml:space="preserve"> </v>
      </c>
      <c r="AC17" s="30" t="str">
        <f t="shared" si="8"/>
        <v xml:space="preserve"> </v>
      </c>
      <c r="AD17" s="30" t="str">
        <f t="shared" si="9"/>
        <v xml:space="preserve"> </v>
      </c>
      <c r="AE17" s="30" t="str">
        <f t="shared" si="10"/>
        <v xml:space="preserve"> </v>
      </c>
      <c r="AF17" s="31" t="e">
        <f t="shared" si="11"/>
        <v>#DIV/0!</v>
      </c>
      <c r="AG17" s="30" t="str">
        <f t="shared" si="12"/>
        <v xml:space="preserve"> </v>
      </c>
      <c r="AH17" s="30" t="str">
        <f t="shared" si="13"/>
        <v xml:space="preserve"> </v>
      </c>
      <c r="AI17" s="30" t="str">
        <f t="shared" si="14"/>
        <v xml:space="preserve"> </v>
      </c>
      <c r="AJ17" s="30" t="str">
        <f t="shared" si="15"/>
        <v xml:space="preserve"> </v>
      </c>
      <c r="AK17" s="30" t="str">
        <f t="shared" si="16"/>
        <v xml:space="preserve"> </v>
      </c>
      <c r="AL17" s="30" t="str">
        <f t="shared" si="17"/>
        <v xml:space="preserve"> </v>
      </c>
      <c r="AM17" s="30" t="str">
        <f t="shared" si="18"/>
        <v xml:space="preserve"> </v>
      </c>
      <c r="AN17" s="30" t="str">
        <f t="shared" si="19"/>
        <v xml:space="preserve"> </v>
      </c>
      <c r="AO17" s="30" t="str">
        <f t="shared" si="20"/>
        <v xml:space="preserve"> </v>
      </c>
      <c r="AP17" s="30" t="str">
        <f t="shared" si="21"/>
        <v xml:space="preserve"> </v>
      </c>
      <c r="AQ17" s="30" t="str">
        <f t="shared" si="22"/>
        <v xml:space="preserve"> </v>
      </c>
      <c r="AR17" s="31" t="str">
        <f t="shared" si="23"/>
        <v xml:space="preserve"> </v>
      </c>
      <c r="AS17" s="31" t="str">
        <f t="shared" si="24"/>
        <v xml:space="preserve"> </v>
      </c>
      <c r="AT17" s="31" t="str">
        <f t="shared" si="25"/>
        <v xml:space="preserve"> </v>
      </c>
      <c r="AU17" s="31" t="str">
        <f t="shared" si="26"/>
        <v xml:space="preserve"> </v>
      </c>
      <c r="AV17" s="31" t="str">
        <f t="shared" si="27"/>
        <v xml:space="preserve"> </v>
      </c>
      <c r="AW17" s="31" t="str">
        <f t="shared" si="28"/>
        <v xml:space="preserve"> </v>
      </c>
      <c r="AX17" s="31" t="str">
        <f t="shared" si="29"/>
        <v xml:space="preserve"> </v>
      </c>
      <c r="AY17" s="31" t="str">
        <f t="shared" si="30"/>
        <v xml:space="preserve"> </v>
      </c>
      <c r="AZ17" s="31" t="str">
        <f t="shared" si="31"/>
        <v xml:space="preserve"> </v>
      </c>
      <c r="BA17" s="31" t="str">
        <f t="shared" si="32"/>
        <v xml:space="preserve"> </v>
      </c>
      <c r="BB17" s="31" t="str">
        <f t="shared" si="33"/>
        <v xml:space="preserve"> </v>
      </c>
      <c r="BC17" s="29">
        <f t="shared" si="34"/>
        <v>-1</v>
      </c>
    </row>
    <row r="18" spans="1:55" ht="30" customHeight="1" x14ac:dyDescent="0.3">
      <c r="A18" s="21"/>
      <c r="B18" s="21"/>
      <c r="C18" s="21"/>
      <c r="D18" s="21"/>
      <c r="H18" s="57"/>
      <c r="I18" s="4">
        <f t="shared" si="35"/>
        <v>7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38" t="str">
        <f t="shared" si="0"/>
        <v xml:space="preserve"> </v>
      </c>
      <c r="V18" s="30" t="str">
        <f t="shared" si="1"/>
        <v xml:space="preserve"> </v>
      </c>
      <c r="W18" s="30" t="str">
        <f t="shared" si="2"/>
        <v xml:space="preserve"> </v>
      </c>
      <c r="X18" s="30" t="str">
        <f t="shared" si="3"/>
        <v xml:space="preserve"> </v>
      </c>
      <c r="Y18" s="30" t="str">
        <f t="shared" si="4"/>
        <v xml:space="preserve"> </v>
      </c>
      <c r="Z18" s="30" t="str">
        <f t="shared" si="5"/>
        <v xml:space="preserve"> </v>
      </c>
      <c r="AA18" s="30" t="str">
        <f t="shared" si="6"/>
        <v xml:space="preserve"> </v>
      </c>
      <c r="AB18" s="30" t="str">
        <f t="shared" si="7"/>
        <v xml:space="preserve"> </v>
      </c>
      <c r="AC18" s="30" t="str">
        <f t="shared" si="8"/>
        <v xml:space="preserve"> </v>
      </c>
      <c r="AD18" s="30" t="str">
        <f t="shared" si="9"/>
        <v xml:space="preserve"> </v>
      </c>
      <c r="AE18" s="30" t="str">
        <f t="shared" si="10"/>
        <v xml:space="preserve"> </v>
      </c>
      <c r="AF18" s="31" t="e">
        <f t="shared" si="11"/>
        <v>#DIV/0!</v>
      </c>
      <c r="AG18" s="30" t="str">
        <f t="shared" si="12"/>
        <v xml:space="preserve"> </v>
      </c>
      <c r="AH18" s="30" t="str">
        <f t="shared" si="13"/>
        <v xml:space="preserve"> </v>
      </c>
      <c r="AI18" s="30" t="str">
        <f t="shared" si="14"/>
        <v xml:space="preserve"> </v>
      </c>
      <c r="AJ18" s="30" t="str">
        <f t="shared" si="15"/>
        <v xml:space="preserve"> </v>
      </c>
      <c r="AK18" s="30" t="str">
        <f t="shared" si="16"/>
        <v xml:space="preserve"> </v>
      </c>
      <c r="AL18" s="30" t="str">
        <f t="shared" si="17"/>
        <v xml:space="preserve"> </v>
      </c>
      <c r="AM18" s="30" t="str">
        <f t="shared" si="18"/>
        <v xml:space="preserve"> </v>
      </c>
      <c r="AN18" s="30" t="str">
        <f t="shared" si="19"/>
        <v xml:space="preserve"> </v>
      </c>
      <c r="AO18" s="30" t="str">
        <f t="shared" si="20"/>
        <v xml:space="preserve"> </v>
      </c>
      <c r="AP18" s="30" t="str">
        <f t="shared" si="21"/>
        <v xml:space="preserve"> </v>
      </c>
      <c r="AQ18" s="30" t="str">
        <f t="shared" si="22"/>
        <v xml:space="preserve"> </v>
      </c>
      <c r="AR18" s="31" t="str">
        <f t="shared" si="23"/>
        <v xml:space="preserve"> </v>
      </c>
      <c r="AS18" s="31" t="str">
        <f t="shared" si="24"/>
        <v xml:space="preserve"> </v>
      </c>
      <c r="AT18" s="31" t="str">
        <f t="shared" si="25"/>
        <v xml:space="preserve"> </v>
      </c>
      <c r="AU18" s="31" t="str">
        <f t="shared" si="26"/>
        <v xml:space="preserve"> </v>
      </c>
      <c r="AV18" s="31" t="str">
        <f t="shared" si="27"/>
        <v xml:space="preserve"> </v>
      </c>
      <c r="AW18" s="31" t="str">
        <f t="shared" si="28"/>
        <v xml:space="preserve"> </v>
      </c>
      <c r="AX18" s="31" t="str">
        <f t="shared" si="29"/>
        <v xml:space="preserve"> </v>
      </c>
      <c r="AY18" s="31" t="str">
        <f t="shared" si="30"/>
        <v xml:space="preserve"> </v>
      </c>
      <c r="AZ18" s="31" t="str">
        <f t="shared" si="31"/>
        <v xml:space="preserve"> </v>
      </c>
      <c r="BA18" s="31" t="str">
        <f t="shared" si="32"/>
        <v xml:space="preserve"> </v>
      </c>
      <c r="BB18" s="31" t="str">
        <f t="shared" si="33"/>
        <v xml:space="preserve"> </v>
      </c>
      <c r="BC18" s="29">
        <f t="shared" si="34"/>
        <v>-1</v>
      </c>
    </row>
    <row r="19" spans="1:55" ht="30" customHeight="1" x14ac:dyDescent="0.3">
      <c r="A19" s="21"/>
      <c r="B19" s="21"/>
      <c r="C19" s="21"/>
      <c r="D19" s="21"/>
      <c r="F19" s="23"/>
      <c r="G19" s="23"/>
      <c r="H19" s="57"/>
      <c r="I19" s="4">
        <f t="shared" si="35"/>
        <v>8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38" t="str">
        <f t="shared" si="0"/>
        <v xml:space="preserve"> </v>
      </c>
      <c r="V19" s="30" t="str">
        <f t="shared" si="1"/>
        <v xml:space="preserve"> </v>
      </c>
      <c r="W19" s="30" t="str">
        <f t="shared" si="2"/>
        <v xml:space="preserve"> </v>
      </c>
      <c r="X19" s="30" t="str">
        <f t="shared" si="3"/>
        <v xml:space="preserve"> </v>
      </c>
      <c r="Y19" s="30" t="str">
        <f t="shared" si="4"/>
        <v xml:space="preserve"> </v>
      </c>
      <c r="Z19" s="30" t="str">
        <f t="shared" si="5"/>
        <v xml:space="preserve"> </v>
      </c>
      <c r="AA19" s="30" t="str">
        <f t="shared" si="6"/>
        <v xml:space="preserve"> </v>
      </c>
      <c r="AB19" s="30" t="str">
        <f t="shared" si="7"/>
        <v xml:space="preserve"> </v>
      </c>
      <c r="AC19" s="30" t="str">
        <f t="shared" si="8"/>
        <v xml:space="preserve"> </v>
      </c>
      <c r="AD19" s="30" t="str">
        <f t="shared" si="9"/>
        <v xml:space="preserve"> </v>
      </c>
      <c r="AE19" s="30" t="str">
        <f t="shared" si="10"/>
        <v xml:space="preserve"> </v>
      </c>
      <c r="AF19" s="31" t="e">
        <f t="shared" si="11"/>
        <v>#DIV/0!</v>
      </c>
      <c r="AG19" s="30" t="str">
        <f t="shared" si="12"/>
        <v xml:space="preserve"> </v>
      </c>
      <c r="AH19" s="30" t="str">
        <f t="shared" si="13"/>
        <v xml:space="preserve"> </v>
      </c>
      <c r="AI19" s="30" t="str">
        <f t="shared" si="14"/>
        <v xml:space="preserve"> </v>
      </c>
      <c r="AJ19" s="30" t="str">
        <f t="shared" si="15"/>
        <v xml:space="preserve"> </v>
      </c>
      <c r="AK19" s="30" t="str">
        <f t="shared" si="16"/>
        <v xml:space="preserve"> </v>
      </c>
      <c r="AL19" s="30" t="str">
        <f t="shared" si="17"/>
        <v xml:space="preserve"> </v>
      </c>
      <c r="AM19" s="30" t="str">
        <f t="shared" si="18"/>
        <v xml:space="preserve"> </v>
      </c>
      <c r="AN19" s="30" t="str">
        <f t="shared" si="19"/>
        <v xml:space="preserve"> </v>
      </c>
      <c r="AO19" s="30" t="str">
        <f t="shared" si="20"/>
        <v xml:space="preserve"> </v>
      </c>
      <c r="AP19" s="30" t="str">
        <f t="shared" si="21"/>
        <v xml:space="preserve"> </v>
      </c>
      <c r="AQ19" s="30" t="str">
        <f t="shared" si="22"/>
        <v xml:space="preserve"> </v>
      </c>
      <c r="AR19" s="31" t="str">
        <f t="shared" si="23"/>
        <v xml:space="preserve"> </v>
      </c>
      <c r="AS19" s="31" t="str">
        <f t="shared" si="24"/>
        <v xml:space="preserve"> </v>
      </c>
      <c r="AT19" s="31" t="str">
        <f t="shared" si="25"/>
        <v xml:space="preserve"> </v>
      </c>
      <c r="AU19" s="31" t="str">
        <f t="shared" si="26"/>
        <v xml:space="preserve"> </v>
      </c>
      <c r="AV19" s="31" t="str">
        <f t="shared" si="27"/>
        <v xml:space="preserve"> </v>
      </c>
      <c r="AW19" s="31" t="str">
        <f t="shared" si="28"/>
        <v xml:space="preserve"> </v>
      </c>
      <c r="AX19" s="31" t="str">
        <f t="shared" si="29"/>
        <v xml:space="preserve"> </v>
      </c>
      <c r="AY19" s="31" t="str">
        <f t="shared" si="30"/>
        <v xml:space="preserve"> </v>
      </c>
      <c r="AZ19" s="31" t="str">
        <f t="shared" si="31"/>
        <v xml:space="preserve"> </v>
      </c>
      <c r="BA19" s="31" t="str">
        <f t="shared" si="32"/>
        <v xml:space="preserve"> </v>
      </c>
      <c r="BB19" s="31" t="str">
        <f t="shared" si="33"/>
        <v xml:space="preserve"> </v>
      </c>
      <c r="BC19" s="29">
        <f t="shared" si="34"/>
        <v>-1</v>
      </c>
    </row>
    <row r="20" spans="1:55" ht="30" customHeight="1" x14ac:dyDescent="0.3">
      <c r="F20" s="18"/>
      <c r="G20" s="18"/>
      <c r="H20" s="57"/>
      <c r="I20" s="4">
        <f t="shared" si="35"/>
        <v>9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38" t="str">
        <f t="shared" si="0"/>
        <v xml:space="preserve"> </v>
      </c>
      <c r="V20" s="30" t="str">
        <f t="shared" si="1"/>
        <v xml:space="preserve"> </v>
      </c>
      <c r="W20" s="30" t="str">
        <f t="shared" si="2"/>
        <v xml:space="preserve"> </v>
      </c>
      <c r="X20" s="30" t="str">
        <f t="shared" si="3"/>
        <v xml:space="preserve"> </v>
      </c>
      <c r="Y20" s="30" t="str">
        <f t="shared" si="4"/>
        <v xml:space="preserve"> </v>
      </c>
      <c r="Z20" s="30" t="str">
        <f t="shared" si="5"/>
        <v xml:space="preserve"> </v>
      </c>
      <c r="AA20" s="30" t="str">
        <f t="shared" si="6"/>
        <v xml:space="preserve"> </v>
      </c>
      <c r="AB20" s="30" t="str">
        <f t="shared" si="7"/>
        <v xml:space="preserve"> </v>
      </c>
      <c r="AC20" s="30" t="str">
        <f t="shared" si="8"/>
        <v xml:space="preserve"> </v>
      </c>
      <c r="AD20" s="30" t="str">
        <f t="shared" si="9"/>
        <v xml:space="preserve"> </v>
      </c>
      <c r="AE20" s="30" t="str">
        <f t="shared" si="10"/>
        <v xml:space="preserve"> </v>
      </c>
      <c r="AF20" s="31" t="e">
        <f t="shared" si="11"/>
        <v>#DIV/0!</v>
      </c>
      <c r="AG20" s="30" t="str">
        <f t="shared" si="12"/>
        <v xml:space="preserve"> </v>
      </c>
      <c r="AH20" s="30" t="str">
        <f t="shared" si="13"/>
        <v xml:space="preserve"> </v>
      </c>
      <c r="AI20" s="30" t="str">
        <f t="shared" si="14"/>
        <v xml:space="preserve"> </v>
      </c>
      <c r="AJ20" s="30" t="str">
        <f t="shared" si="15"/>
        <v xml:space="preserve"> </v>
      </c>
      <c r="AK20" s="30" t="str">
        <f t="shared" si="16"/>
        <v xml:space="preserve"> </v>
      </c>
      <c r="AL20" s="30" t="str">
        <f t="shared" si="17"/>
        <v xml:space="preserve"> </v>
      </c>
      <c r="AM20" s="30" t="str">
        <f t="shared" si="18"/>
        <v xml:space="preserve"> </v>
      </c>
      <c r="AN20" s="30" t="str">
        <f t="shared" si="19"/>
        <v xml:space="preserve"> </v>
      </c>
      <c r="AO20" s="30" t="str">
        <f t="shared" si="20"/>
        <v xml:space="preserve"> </v>
      </c>
      <c r="AP20" s="30" t="str">
        <f t="shared" si="21"/>
        <v xml:space="preserve"> </v>
      </c>
      <c r="AQ20" s="30" t="str">
        <f t="shared" si="22"/>
        <v xml:space="preserve"> </v>
      </c>
      <c r="AR20" s="31" t="str">
        <f t="shared" si="23"/>
        <v xml:space="preserve"> </v>
      </c>
      <c r="AS20" s="31" t="str">
        <f t="shared" si="24"/>
        <v xml:space="preserve"> </v>
      </c>
      <c r="AT20" s="31" t="str">
        <f t="shared" si="25"/>
        <v xml:space="preserve"> </v>
      </c>
      <c r="AU20" s="31" t="str">
        <f t="shared" si="26"/>
        <v xml:space="preserve"> </v>
      </c>
      <c r="AV20" s="31" t="str">
        <f t="shared" si="27"/>
        <v xml:space="preserve"> </v>
      </c>
      <c r="AW20" s="31" t="str">
        <f t="shared" si="28"/>
        <v xml:space="preserve"> </v>
      </c>
      <c r="AX20" s="31" t="str">
        <f t="shared" si="29"/>
        <v xml:space="preserve"> </v>
      </c>
      <c r="AY20" s="31" t="str">
        <f t="shared" si="30"/>
        <v xml:space="preserve"> </v>
      </c>
      <c r="AZ20" s="31" t="str">
        <f t="shared" si="31"/>
        <v xml:space="preserve"> </v>
      </c>
      <c r="BA20" s="31" t="str">
        <f t="shared" si="32"/>
        <v xml:space="preserve"> </v>
      </c>
      <c r="BB20" s="31" t="str">
        <f t="shared" si="33"/>
        <v xml:space="preserve"> </v>
      </c>
      <c r="BC20" s="29">
        <f t="shared" si="34"/>
        <v>-1</v>
      </c>
    </row>
    <row r="21" spans="1:55" ht="30" customHeight="1" x14ac:dyDescent="0.3">
      <c r="A21" s="21"/>
      <c r="B21" s="21"/>
      <c r="C21" s="21"/>
      <c r="D21" s="21"/>
      <c r="F21" s="18"/>
      <c r="G21" s="18"/>
      <c r="H21" s="57"/>
      <c r="I21" s="4">
        <f t="shared" si="35"/>
        <v>10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38" t="str">
        <f t="shared" si="0"/>
        <v xml:space="preserve"> </v>
      </c>
      <c r="V21" s="30" t="str">
        <f t="shared" si="1"/>
        <v xml:space="preserve"> </v>
      </c>
      <c r="W21" s="30" t="str">
        <f t="shared" si="2"/>
        <v xml:space="preserve"> </v>
      </c>
      <c r="X21" s="30" t="str">
        <f t="shared" si="3"/>
        <v xml:space="preserve"> </v>
      </c>
      <c r="Y21" s="30" t="str">
        <f t="shared" si="4"/>
        <v xml:space="preserve"> </v>
      </c>
      <c r="Z21" s="30" t="str">
        <f t="shared" si="5"/>
        <v xml:space="preserve"> </v>
      </c>
      <c r="AA21" s="30" t="str">
        <f t="shared" si="6"/>
        <v xml:space="preserve"> </v>
      </c>
      <c r="AB21" s="30" t="str">
        <f t="shared" si="7"/>
        <v xml:space="preserve"> </v>
      </c>
      <c r="AC21" s="30" t="str">
        <f t="shared" si="8"/>
        <v xml:space="preserve"> </v>
      </c>
      <c r="AD21" s="30" t="str">
        <f t="shared" si="9"/>
        <v xml:space="preserve"> </v>
      </c>
      <c r="AE21" s="30" t="str">
        <f t="shared" si="10"/>
        <v xml:space="preserve"> </v>
      </c>
      <c r="AF21" s="31" t="e">
        <f t="shared" si="11"/>
        <v>#DIV/0!</v>
      </c>
      <c r="AG21" s="30" t="str">
        <f t="shared" si="12"/>
        <v xml:space="preserve"> </v>
      </c>
      <c r="AH21" s="30" t="str">
        <f t="shared" si="13"/>
        <v xml:space="preserve"> </v>
      </c>
      <c r="AI21" s="30" t="str">
        <f t="shared" si="14"/>
        <v xml:space="preserve"> </v>
      </c>
      <c r="AJ21" s="30" t="str">
        <f t="shared" si="15"/>
        <v xml:space="preserve"> </v>
      </c>
      <c r="AK21" s="30" t="str">
        <f t="shared" si="16"/>
        <v xml:space="preserve"> </v>
      </c>
      <c r="AL21" s="30" t="str">
        <f t="shared" si="17"/>
        <v xml:space="preserve"> </v>
      </c>
      <c r="AM21" s="30" t="str">
        <f t="shared" si="18"/>
        <v xml:space="preserve"> </v>
      </c>
      <c r="AN21" s="30" t="str">
        <f t="shared" si="19"/>
        <v xml:space="preserve"> </v>
      </c>
      <c r="AO21" s="30" t="str">
        <f t="shared" si="20"/>
        <v xml:space="preserve"> </v>
      </c>
      <c r="AP21" s="30" t="str">
        <f t="shared" si="21"/>
        <v xml:space="preserve"> </v>
      </c>
      <c r="AQ21" s="30" t="str">
        <f t="shared" si="22"/>
        <v xml:space="preserve"> </v>
      </c>
      <c r="AR21" s="31" t="str">
        <f t="shared" si="23"/>
        <v xml:space="preserve"> </v>
      </c>
      <c r="AS21" s="31" t="str">
        <f t="shared" si="24"/>
        <v xml:space="preserve"> </v>
      </c>
      <c r="AT21" s="31" t="str">
        <f t="shared" si="25"/>
        <v xml:space="preserve"> </v>
      </c>
      <c r="AU21" s="31" t="str">
        <f t="shared" si="26"/>
        <v xml:space="preserve"> </v>
      </c>
      <c r="AV21" s="31" t="str">
        <f t="shared" si="27"/>
        <v xml:space="preserve"> </v>
      </c>
      <c r="AW21" s="31" t="str">
        <f t="shared" si="28"/>
        <v xml:space="preserve"> </v>
      </c>
      <c r="AX21" s="31" t="str">
        <f t="shared" si="29"/>
        <v xml:space="preserve"> </v>
      </c>
      <c r="AY21" s="31" t="str">
        <f t="shared" si="30"/>
        <v xml:space="preserve"> </v>
      </c>
      <c r="AZ21" s="31" t="str">
        <f t="shared" si="31"/>
        <v xml:space="preserve"> </v>
      </c>
      <c r="BA21" s="31" t="str">
        <f t="shared" si="32"/>
        <v xml:space="preserve"> </v>
      </c>
      <c r="BB21" s="31" t="str">
        <f t="shared" si="33"/>
        <v xml:space="preserve"> </v>
      </c>
      <c r="BC21" s="29">
        <f t="shared" si="34"/>
        <v>-1</v>
      </c>
    </row>
    <row r="22" spans="1:55" x14ac:dyDescent="0.3">
      <c r="A22" s="21"/>
      <c r="B22" s="21"/>
      <c r="C22" s="21"/>
      <c r="D22" s="21"/>
      <c r="F22" s="18"/>
      <c r="G22" s="18"/>
      <c r="H22" s="53"/>
      <c r="I22" s="37"/>
      <c r="J22" s="49"/>
      <c r="K22" s="50"/>
      <c r="L22" s="50"/>
      <c r="M22" s="50"/>
      <c r="N22" s="50"/>
      <c r="S22" s="50"/>
      <c r="T22" s="50"/>
      <c r="U22" s="21"/>
      <c r="V22" s="21"/>
      <c r="W22" s="21"/>
      <c r="X22" s="21"/>
    </row>
    <row r="23" spans="1:55" x14ac:dyDescent="0.3">
      <c r="A23" s="21"/>
      <c r="B23" s="21"/>
      <c r="C23" s="21"/>
      <c r="D23" s="21"/>
      <c r="E23" s="23"/>
      <c r="F23" s="22"/>
      <c r="G23" s="22"/>
      <c r="H23" s="53"/>
      <c r="I23" s="37"/>
      <c r="J23" s="49"/>
      <c r="K23" s="50"/>
      <c r="L23" s="50"/>
      <c r="M23" s="50"/>
      <c r="N23" s="50"/>
      <c r="S23" s="50"/>
      <c r="T23" s="50"/>
      <c r="U23" s="21"/>
      <c r="V23" s="21"/>
      <c r="W23" s="21"/>
      <c r="X23" s="21"/>
    </row>
    <row r="24" spans="1:55" x14ac:dyDescent="0.3">
      <c r="A24" s="21"/>
      <c r="B24" s="21"/>
      <c r="C24" s="21"/>
      <c r="D24" s="21"/>
      <c r="H24" s="53"/>
      <c r="I24" s="37"/>
      <c r="J24" s="52"/>
      <c r="S24" s="50"/>
      <c r="T24" s="50"/>
      <c r="U24" s="21"/>
      <c r="V24" s="21"/>
      <c r="W24" s="21"/>
      <c r="X24" s="21"/>
    </row>
    <row r="25" spans="1:55" x14ac:dyDescent="0.3">
      <c r="A25" s="21"/>
      <c r="B25" s="21"/>
      <c r="C25" s="21"/>
      <c r="D25" s="21"/>
      <c r="H25" s="53"/>
      <c r="I25" s="37"/>
      <c r="J25" s="52"/>
      <c r="S25" s="50"/>
      <c r="T25" s="50"/>
      <c r="U25" s="21"/>
      <c r="V25" s="21"/>
      <c r="W25" s="21"/>
      <c r="X25" s="21"/>
    </row>
    <row r="26" spans="1:55" x14ac:dyDescent="0.3">
      <c r="A26" s="21"/>
      <c r="B26" s="21"/>
      <c r="C26" s="21"/>
      <c r="D26" s="21"/>
      <c r="H26" s="53"/>
      <c r="I26" s="37"/>
      <c r="J26" s="52"/>
      <c r="S26" s="50"/>
      <c r="T26" s="50"/>
      <c r="U26" s="21"/>
      <c r="V26" s="21"/>
      <c r="W26" s="21"/>
      <c r="X26" s="21"/>
    </row>
    <row r="27" spans="1:55" ht="14.4" customHeight="1" x14ac:dyDescent="0.3">
      <c r="A27" s="21"/>
      <c r="B27" s="21"/>
      <c r="C27" s="21"/>
      <c r="D27" s="21"/>
      <c r="M27" s="53"/>
      <c r="N27" s="54"/>
      <c r="O27" s="52"/>
      <c r="X27" s="21"/>
    </row>
    <row r="28" spans="1:55" x14ac:dyDescent="0.3">
      <c r="A28" s="21"/>
      <c r="B28" s="21"/>
      <c r="C28" s="21"/>
      <c r="D28" s="21"/>
      <c r="M28" s="53"/>
      <c r="N28" s="54"/>
      <c r="O28" s="52"/>
      <c r="X28" s="21"/>
    </row>
    <row r="29" spans="1:55" x14ac:dyDescent="0.3">
      <c r="M29" s="53"/>
      <c r="N29" s="54"/>
      <c r="O29" s="52"/>
      <c r="X29" s="21"/>
    </row>
    <row r="30" spans="1:55" x14ac:dyDescent="0.3">
      <c r="M30" s="53"/>
      <c r="N30" s="54"/>
      <c r="O30" s="52"/>
      <c r="P30" s="52"/>
      <c r="X30" s="21"/>
    </row>
    <row r="31" spans="1:55" x14ac:dyDescent="0.3">
      <c r="M31" s="53"/>
      <c r="N31" s="54"/>
      <c r="O31" s="52"/>
      <c r="P31" s="52"/>
      <c r="X31" s="21"/>
    </row>
    <row r="32" spans="1:55" x14ac:dyDescent="0.3">
      <c r="M32" s="55"/>
      <c r="N32" s="54"/>
      <c r="O32" s="52"/>
      <c r="P32" s="52"/>
      <c r="X32" s="21"/>
    </row>
    <row r="33" spans="13:24" x14ac:dyDescent="0.3">
      <c r="M33" s="55"/>
      <c r="N33" s="56"/>
      <c r="O33" s="52"/>
      <c r="P33" s="52"/>
      <c r="X33" s="21"/>
    </row>
    <row r="34" spans="13:24" x14ac:dyDescent="0.3">
      <c r="M34" s="55"/>
      <c r="N34" s="55"/>
      <c r="O34" s="52"/>
      <c r="P34" s="52"/>
      <c r="X34" s="21"/>
    </row>
    <row r="35" spans="13:24" x14ac:dyDescent="0.3">
      <c r="M35" s="52"/>
      <c r="N35" s="52"/>
      <c r="O35" s="52"/>
      <c r="P35" s="52"/>
      <c r="X35" s="21"/>
    </row>
    <row r="36" spans="13:24" x14ac:dyDescent="0.3">
      <c r="N36" s="52"/>
      <c r="O36" s="56"/>
      <c r="P36" s="52"/>
    </row>
    <row r="37" spans="13:24" ht="14.4" customHeight="1" x14ac:dyDescent="0.3">
      <c r="N37" s="52"/>
      <c r="O37" s="52"/>
      <c r="P37" s="52"/>
      <c r="U37" s="21"/>
      <c r="V37" s="21"/>
      <c r="W37" s="21"/>
      <c r="X37" s="21"/>
    </row>
    <row r="38" spans="13:24" x14ac:dyDescent="0.3">
      <c r="N38" s="52"/>
      <c r="O38" s="52"/>
      <c r="P38" s="52"/>
      <c r="U38" s="21"/>
      <c r="V38" s="21"/>
      <c r="W38" s="21"/>
      <c r="X38" s="21"/>
    </row>
    <row r="39" spans="13:24" x14ac:dyDescent="0.3">
      <c r="N39" s="52"/>
      <c r="O39" s="52"/>
      <c r="P39" s="52"/>
    </row>
    <row r="40" spans="13:24" x14ac:dyDescent="0.3">
      <c r="N40" s="52"/>
      <c r="O40" s="52"/>
      <c r="P40" s="52"/>
    </row>
    <row r="41" spans="13:24" x14ac:dyDescent="0.3">
      <c r="N41" s="52"/>
      <c r="O41" s="52"/>
      <c r="P41" s="52"/>
    </row>
    <row r="42" spans="13:24" x14ac:dyDescent="0.3">
      <c r="N42" s="52"/>
      <c r="O42" s="52"/>
      <c r="P42" s="52"/>
    </row>
    <row r="43" spans="13:24" x14ac:dyDescent="0.3">
      <c r="N43" s="52"/>
      <c r="O43" s="52"/>
      <c r="P43" s="52"/>
    </row>
    <row r="44" spans="13:24" x14ac:dyDescent="0.3">
      <c r="N44" s="52"/>
      <c r="O44" s="52"/>
      <c r="P44" s="52"/>
    </row>
    <row r="57" ht="14.15" customHeight="1" x14ac:dyDescent="0.3"/>
  </sheetData>
  <sheetProtection sheet="1" objects="1" scenarios="1" formatCells="0" formatColumns="0" formatRows="0" insertRows="0" sort="0" autoFilter="0"/>
  <mergeCells count="13">
    <mergeCell ref="U9:BC9"/>
    <mergeCell ref="A12:E17"/>
    <mergeCell ref="H10:I10"/>
    <mergeCell ref="U10:AE10"/>
    <mergeCell ref="AG10:AQ10"/>
    <mergeCell ref="AR10:BB10"/>
    <mergeCell ref="J10:T10"/>
    <mergeCell ref="H3:P8"/>
    <mergeCell ref="A4:F4"/>
    <mergeCell ref="A9:C9"/>
    <mergeCell ref="A8:C8"/>
    <mergeCell ref="A7:C7"/>
    <mergeCell ref="A6:C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3786-23A9-4311-91CC-0F0299A79493}">
  <dimension ref="A2:N48"/>
  <sheetViews>
    <sheetView zoomScale="80" zoomScaleNormal="80" workbookViewId="0">
      <selection activeCell="D6" sqref="D6"/>
    </sheetView>
  </sheetViews>
  <sheetFormatPr defaultColWidth="15.54296875" defaultRowHeight="21.9" customHeight="1" x14ac:dyDescent="0.35"/>
  <cols>
    <col min="1" max="1" width="15.54296875" style="76"/>
    <col min="2" max="2" width="37.54296875" style="72" customWidth="1"/>
    <col min="3" max="3" width="3.453125" style="72" customWidth="1"/>
    <col min="4" max="4" width="15.54296875" style="73"/>
    <col min="5" max="5" width="11.90625" style="72" bestFit="1" customWidth="1"/>
    <col min="6" max="6" width="6.08984375" style="72" customWidth="1"/>
    <col min="7" max="7" width="23.6328125" style="72" bestFit="1" customWidth="1"/>
    <col min="8" max="8" width="15.54296875" style="75" customWidth="1"/>
    <col min="9" max="16384" width="15.54296875" style="76"/>
  </cols>
  <sheetData>
    <row r="2" spans="1:14" ht="21.9" customHeight="1" x14ac:dyDescent="0.35">
      <c r="A2" s="131" t="s">
        <v>85</v>
      </c>
      <c r="B2" s="131"/>
      <c r="C2" s="131"/>
      <c r="D2" s="131"/>
      <c r="G2" s="131" t="s">
        <v>164</v>
      </c>
      <c r="H2" s="131"/>
      <c r="I2" s="131"/>
      <c r="J2" s="131"/>
      <c r="K2" s="131"/>
    </row>
    <row r="3" spans="1:14" ht="21.9" customHeight="1" x14ac:dyDescent="0.35">
      <c r="B3" s="77"/>
      <c r="C3" s="78"/>
      <c r="D3" s="79"/>
      <c r="E3" s="76"/>
      <c r="F3" s="76"/>
      <c r="H3" s="80"/>
      <c r="I3" s="74"/>
      <c r="J3" s="72"/>
    </row>
    <row r="4" spans="1:14" ht="21.9" customHeight="1" x14ac:dyDescent="0.35">
      <c r="A4" s="71"/>
      <c r="B4" s="81" t="s">
        <v>77</v>
      </c>
      <c r="G4" s="82" t="s">
        <v>161</v>
      </c>
    </row>
    <row r="5" spans="1:14" ht="21.9" customHeight="1" x14ac:dyDescent="0.35">
      <c r="B5" s="83" t="s">
        <v>160</v>
      </c>
      <c r="C5" s="78"/>
      <c r="D5" s="79"/>
      <c r="E5" s="76"/>
      <c r="F5" s="76"/>
      <c r="G5" s="84" t="s">
        <v>14</v>
      </c>
      <c r="I5" s="80" t="s">
        <v>15</v>
      </c>
      <c r="J5" s="80" t="s">
        <v>8</v>
      </c>
      <c r="K5" s="80" t="s">
        <v>9</v>
      </c>
    </row>
    <row r="6" spans="1:14" ht="21.9" customHeight="1" x14ac:dyDescent="0.45">
      <c r="B6" s="85" t="s">
        <v>159</v>
      </c>
      <c r="C6" s="86"/>
      <c r="D6" s="67" t="s">
        <v>0</v>
      </c>
      <c r="G6" s="87" t="s">
        <v>162</v>
      </c>
      <c r="H6" s="127" t="s">
        <v>0</v>
      </c>
      <c r="I6" s="88" t="e">
        <f>D7</f>
        <v>#VALUE!</v>
      </c>
      <c r="J6" s="89" t="e">
        <f>H6-I6</f>
        <v>#VALUE!</v>
      </c>
      <c r="K6" s="89" t="e">
        <f>H6+I6</f>
        <v>#VALUE!</v>
      </c>
    </row>
    <row r="7" spans="1:14" ht="21.9" customHeight="1" thickBot="1" x14ac:dyDescent="0.4">
      <c r="B7" s="90" t="s">
        <v>84</v>
      </c>
      <c r="C7" s="91"/>
      <c r="D7" s="92" t="e">
        <f>D6*2</f>
        <v>#VALUE!</v>
      </c>
      <c r="E7" s="76"/>
      <c r="F7" s="76"/>
      <c r="G7" s="87" t="s">
        <v>40</v>
      </c>
      <c r="H7" s="93" t="e">
        <f>10^H6</f>
        <v>#VALUE!</v>
      </c>
      <c r="I7" s="94" t="s">
        <v>0</v>
      </c>
      <c r="J7" s="93" t="e">
        <f>10^J6</f>
        <v>#VALUE!</v>
      </c>
      <c r="K7" s="93" t="e">
        <f>10^K6</f>
        <v>#VALUE!</v>
      </c>
    </row>
    <row r="8" spans="1:14" ht="21.9" customHeight="1" thickTop="1" thickBot="1" x14ac:dyDescent="0.4">
      <c r="A8" s="95"/>
      <c r="B8" s="95"/>
      <c r="C8" s="95"/>
      <c r="D8" s="96"/>
      <c r="E8" s="97"/>
      <c r="F8" s="97"/>
      <c r="G8" s="95"/>
      <c r="H8" s="98"/>
      <c r="I8" s="95"/>
      <c r="J8" s="95"/>
      <c r="K8" s="95"/>
      <c r="L8" s="95"/>
      <c r="M8" s="95"/>
      <c r="N8" s="95"/>
    </row>
    <row r="9" spans="1:14" ht="21.9" customHeight="1" x14ac:dyDescent="0.35">
      <c r="A9" s="131" t="s">
        <v>86</v>
      </c>
      <c r="B9" s="131"/>
      <c r="C9" s="76"/>
      <c r="D9" s="79"/>
      <c r="E9" s="99"/>
      <c r="F9" s="99"/>
      <c r="G9" s="76"/>
    </row>
    <row r="10" spans="1:14" ht="21.9" customHeight="1" x14ac:dyDescent="0.35">
      <c r="A10" s="71" t="s">
        <v>166</v>
      </c>
      <c r="B10" s="76"/>
      <c r="C10" s="76"/>
      <c r="D10" s="79"/>
      <c r="E10" s="76"/>
      <c r="F10" s="76"/>
      <c r="G10" s="76"/>
    </row>
    <row r="11" spans="1:14" ht="21.9" customHeight="1" x14ac:dyDescent="0.35">
      <c r="B11" s="72" t="s">
        <v>38</v>
      </c>
      <c r="E11" s="76"/>
      <c r="G11" s="76"/>
    </row>
    <row r="12" spans="1:14" ht="21.9" customHeight="1" x14ac:dyDescent="0.35">
      <c r="B12" s="82" t="s">
        <v>39</v>
      </c>
      <c r="E12" s="76"/>
      <c r="F12" s="76"/>
      <c r="G12" s="76"/>
    </row>
    <row r="13" spans="1:14" ht="21.9" customHeight="1" x14ac:dyDescent="0.35">
      <c r="B13" s="71"/>
      <c r="E13" s="76"/>
      <c r="F13" s="76"/>
      <c r="G13" s="76"/>
    </row>
    <row r="14" spans="1:14" ht="21.9" customHeight="1" x14ac:dyDescent="0.45">
      <c r="B14" s="100" t="s">
        <v>19</v>
      </c>
      <c r="D14" s="68" t="s">
        <v>0</v>
      </c>
      <c r="E14" s="76"/>
      <c r="F14" s="83" t="s">
        <v>150</v>
      </c>
      <c r="G14" s="76"/>
    </row>
    <row r="15" spans="1:14" ht="21.9" customHeight="1" x14ac:dyDescent="0.45">
      <c r="B15" s="100" t="s">
        <v>18</v>
      </c>
      <c r="D15" s="68" t="s">
        <v>0</v>
      </c>
      <c r="E15" s="76"/>
      <c r="F15" s="83" t="s">
        <v>151</v>
      </c>
      <c r="G15" s="76"/>
    </row>
    <row r="16" spans="1:14" ht="21.9" customHeight="1" x14ac:dyDescent="0.45">
      <c r="B16" s="101" t="s">
        <v>82</v>
      </c>
      <c r="C16" s="185" t="s">
        <v>26</v>
      </c>
      <c r="D16" s="69" t="e">
        <f>D26</f>
        <v>#VALUE!</v>
      </c>
      <c r="F16" s="83" t="s">
        <v>152</v>
      </c>
      <c r="G16" s="76"/>
    </row>
    <row r="17" spans="1:7" ht="21.9" customHeight="1" x14ac:dyDescent="0.45">
      <c r="B17" s="101" t="s">
        <v>83</v>
      </c>
      <c r="C17" s="185"/>
      <c r="D17" s="69" t="e">
        <f>D31</f>
        <v>#VALUE!</v>
      </c>
      <c r="F17" s="83" t="s">
        <v>152</v>
      </c>
      <c r="G17" s="76"/>
    </row>
    <row r="18" spans="1:7" ht="21.9" customHeight="1" x14ac:dyDescent="0.45">
      <c r="B18" s="100" t="s">
        <v>25</v>
      </c>
      <c r="C18" s="185"/>
      <c r="D18" s="70" t="s">
        <v>0</v>
      </c>
      <c r="F18" s="83" t="s">
        <v>81</v>
      </c>
      <c r="G18" s="76"/>
    </row>
    <row r="19" spans="1:7" ht="21.9" customHeight="1" x14ac:dyDescent="0.35">
      <c r="C19" s="76"/>
      <c r="D19" s="79"/>
      <c r="E19" s="76"/>
      <c r="F19" s="102" t="s">
        <v>74</v>
      </c>
      <c r="G19" s="76"/>
    </row>
    <row r="20" spans="1:7" ht="21.9" customHeight="1" x14ac:dyDescent="0.35">
      <c r="C20" s="76"/>
      <c r="D20" s="79"/>
      <c r="E20" s="76"/>
      <c r="F20" s="102"/>
      <c r="G20" s="76"/>
    </row>
    <row r="21" spans="1:7" ht="21.9" customHeight="1" x14ac:dyDescent="0.35">
      <c r="A21" s="103" t="s">
        <v>148</v>
      </c>
      <c r="B21" s="76"/>
      <c r="C21" s="104"/>
      <c r="D21" s="105"/>
      <c r="E21" s="106"/>
      <c r="F21" s="76"/>
    </row>
    <row r="22" spans="1:7" ht="21.9" customHeight="1" x14ac:dyDescent="0.35">
      <c r="B22" s="76" t="s">
        <v>149</v>
      </c>
      <c r="C22" s="76"/>
      <c r="D22" s="79"/>
      <c r="F22" s="76"/>
    </row>
    <row r="23" spans="1:7" ht="21.9" customHeight="1" x14ac:dyDescent="0.35">
      <c r="B23" s="76"/>
      <c r="C23" s="76"/>
      <c r="D23" s="79"/>
      <c r="F23" s="76"/>
    </row>
    <row r="24" spans="1:7" ht="21.9" customHeight="1" x14ac:dyDescent="0.45">
      <c r="B24" s="107" t="s">
        <v>75</v>
      </c>
      <c r="C24" s="76"/>
      <c r="D24" s="79"/>
      <c r="E24" s="76"/>
      <c r="F24" s="76"/>
    </row>
    <row r="25" spans="1:7" ht="21.9" customHeight="1" x14ac:dyDescent="0.35">
      <c r="B25" s="108" t="s">
        <v>89</v>
      </c>
      <c r="C25" s="109"/>
      <c r="D25" s="63" t="s">
        <v>0</v>
      </c>
      <c r="E25" s="76"/>
      <c r="F25" s="76"/>
    </row>
    <row r="26" spans="1:7" ht="21.9" customHeight="1" x14ac:dyDescent="0.45">
      <c r="B26" s="110" t="s">
        <v>167</v>
      </c>
      <c r="C26" s="111"/>
      <c r="D26" s="112" t="e">
        <f>0.4343/(SQRT(D25))</f>
        <v>#VALUE!</v>
      </c>
      <c r="E26" s="76"/>
      <c r="F26" s="76"/>
    </row>
    <row r="27" spans="1:7" ht="21.9" customHeight="1" x14ac:dyDescent="0.35">
      <c r="B27" s="76"/>
      <c r="C27" s="76"/>
      <c r="D27" s="79"/>
      <c r="E27" s="76"/>
      <c r="F27" s="76"/>
      <c r="G27" s="76"/>
    </row>
    <row r="28" spans="1:7" ht="21.9" customHeight="1" x14ac:dyDescent="0.45">
      <c r="B28" s="107" t="s">
        <v>76</v>
      </c>
      <c r="C28" s="76"/>
      <c r="D28" s="79"/>
      <c r="E28" s="76"/>
      <c r="F28" s="76"/>
      <c r="G28" s="76"/>
    </row>
    <row r="29" spans="1:7" ht="21.9" customHeight="1" x14ac:dyDescent="0.45">
      <c r="B29" s="113" t="s">
        <v>87</v>
      </c>
      <c r="C29" s="109"/>
      <c r="D29" s="63" t="s">
        <v>0</v>
      </c>
      <c r="E29" s="76"/>
      <c r="F29" s="76"/>
      <c r="G29" s="76"/>
    </row>
    <row r="30" spans="1:7" ht="21.9" customHeight="1" x14ac:dyDescent="0.45">
      <c r="B30" s="113" t="s">
        <v>88</v>
      </c>
      <c r="C30" s="109"/>
      <c r="D30" s="63" t="s">
        <v>0</v>
      </c>
      <c r="E30" s="76"/>
      <c r="F30" s="76"/>
      <c r="G30" s="76"/>
    </row>
    <row r="31" spans="1:7" ht="21.9" customHeight="1" x14ac:dyDescent="0.45">
      <c r="B31" s="110" t="s">
        <v>21</v>
      </c>
      <c r="C31" s="111"/>
      <c r="D31" s="114" t="e">
        <f>IF(D29&lt;1," ",1/2.303*(SQRT(((D30+0.5)*(D29-D30+0.5)*(D29^2))/(((D29+1)^2)*(D29+2)*(D30^2)))))</f>
        <v>#VALUE!</v>
      </c>
      <c r="E31" s="76"/>
      <c r="F31" s="76"/>
      <c r="G31" s="115"/>
    </row>
    <row r="32" spans="1:7" ht="21.9" customHeight="1" x14ac:dyDescent="0.35">
      <c r="A32" s="106"/>
      <c r="C32" s="116"/>
      <c r="D32" s="79"/>
      <c r="E32" s="76"/>
      <c r="F32" s="76"/>
    </row>
    <row r="33" spans="1:11" ht="21.9" customHeight="1" x14ac:dyDescent="0.35">
      <c r="A33" s="106"/>
      <c r="C33" s="116"/>
      <c r="D33" s="79"/>
      <c r="E33" s="76"/>
      <c r="F33" s="76"/>
    </row>
    <row r="34" spans="1:11" ht="21.9" customHeight="1" x14ac:dyDescent="0.35">
      <c r="A34" s="106" t="s">
        <v>165</v>
      </c>
      <c r="C34" s="116"/>
      <c r="D34" s="79"/>
      <c r="E34" s="76"/>
      <c r="F34" s="76"/>
      <c r="G34" s="76"/>
      <c r="H34" s="76"/>
    </row>
    <row r="35" spans="1:11" ht="21.9" customHeight="1" x14ac:dyDescent="0.35">
      <c r="A35" s="131" t="s">
        <v>44</v>
      </c>
      <c r="B35" s="131"/>
      <c r="C35" s="116"/>
      <c r="D35" s="79"/>
      <c r="E35" s="76"/>
      <c r="F35" s="76"/>
      <c r="G35" s="131" t="s">
        <v>163</v>
      </c>
      <c r="H35" s="131"/>
      <c r="I35" s="131"/>
      <c r="J35" s="131"/>
      <c r="K35" s="131"/>
    </row>
    <row r="36" spans="1:11" ht="21.9" customHeight="1" x14ac:dyDescent="0.35">
      <c r="A36" s="106"/>
      <c r="C36" s="116"/>
      <c r="D36" s="79"/>
      <c r="E36" s="76"/>
      <c r="F36" s="76"/>
      <c r="G36" s="82" t="s">
        <v>161</v>
      </c>
      <c r="H36" s="72"/>
      <c r="I36" s="75"/>
    </row>
    <row r="37" spans="1:11" ht="21.9" customHeight="1" x14ac:dyDescent="0.35">
      <c r="B37" s="84" t="s">
        <v>16</v>
      </c>
      <c r="D37" s="79"/>
      <c r="E37" s="76"/>
      <c r="F37" s="76"/>
      <c r="G37" s="84" t="s">
        <v>16</v>
      </c>
      <c r="I37" s="80" t="s">
        <v>15</v>
      </c>
      <c r="J37" s="80" t="s">
        <v>8</v>
      </c>
      <c r="K37" s="80" t="s">
        <v>9</v>
      </c>
    </row>
    <row r="38" spans="1:11" ht="21.9" customHeight="1" x14ac:dyDescent="0.35">
      <c r="B38" s="117" t="s">
        <v>16</v>
      </c>
      <c r="D38" s="69" t="e">
        <f>IF(D25&gt;0,SQRT(D14^2+D15^2+D16^2)," ")</f>
        <v>#VALUE!</v>
      </c>
      <c r="E38" s="118"/>
      <c r="F38" s="76"/>
      <c r="G38" s="87" t="s">
        <v>162</v>
      </c>
      <c r="H38" s="127" t="s">
        <v>0</v>
      </c>
      <c r="I38" s="119" t="e">
        <f>D39</f>
        <v>#VALUE!</v>
      </c>
      <c r="J38" s="120" t="e">
        <f>H38-I38</f>
        <v>#VALUE!</v>
      </c>
      <c r="K38" s="120" t="e">
        <f>H38+I38</f>
        <v>#VALUE!</v>
      </c>
    </row>
    <row r="39" spans="1:11" ht="21.9" customHeight="1" thickBot="1" x14ac:dyDescent="0.4">
      <c r="B39" s="121" t="s">
        <v>14</v>
      </c>
      <c r="C39" s="76"/>
      <c r="D39" s="122" t="e">
        <f>IF(D38&gt;0,D38*2," ")</f>
        <v>#VALUE!</v>
      </c>
      <c r="E39" s="123"/>
      <c r="F39" s="76"/>
      <c r="G39" s="87" t="s">
        <v>40</v>
      </c>
      <c r="H39" s="93" t="e">
        <f>10^H38</f>
        <v>#VALUE!</v>
      </c>
      <c r="I39" s="94" t="s">
        <v>0</v>
      </c>
      <c r="J39" s="93" t="e">
        <f>10^J38</f>
        <v>#VALUE!</v>
      </c>
      <c r="K39" s="93" t="e">
        <f>10^K38</f>
        <v>#VALUE!</v>
      </c>
    </row>
    <row r="40" spans="1:11" ht="21.9" customHeight="1" thickTop="1" x14ac:dyDescent="0.35">
      <c r="C40" s="76"/>
      <c r="D40" s="124"/>
      <c r="E40" s="76"/>
      <c r="F40" s="76"/>
      <c r="G40" s="80"/>
      <c r="H40" s="94"/>
      <c r="I40" s="94"/>
      <c r="J40" s="94"/>
      <c r="K40" s="94"/>
    </row>
    <row r="41" spans="1:11" ht="21.9" customHeight="1" x14ac:dyDescent="0.35">
      <c r="B41" s="84" t="s">
        <v>17</v>
      </c>
      <c r="C41" s="76"/>
      <c r="D41" s="124"/>
      <c r="E41" s="76"/>
      <c r="F41" s="76"/>
      <c r="G41" s="84" t="s">
        <v>17</v>
      </c>
      <c r="I41" s="80" t="s">
        <v>15</v>
      </c>
      <c r="J41" s="80" t="s">
        <v>8</v>
      </c>
      <c r="K41" s="80" t="s">
        <v>9</v>
      </c>
    </row>
    <row r="42" spans="1:11" ht="21.9" customHeight="1" x14ac:dyDescent="0.35">
      <c r="B42" s="117" t="s">
        <v>17</v>
      </c>
      <c r="D42" s="69" t="e">
        <f>IF(D29&gt;0,SQRT(D14^2+D15^2+D16^2+D17^2)," ")</f>
        <v>#VALUE!</v>
      </c>
      <c r="E42" s="118"/>
      <c r="F42" s="76"/>
      <c r="G42" s="87" t="s">
        <v>162</v>
      </c>
      <c r="H42" s="127" t="s">
        <v>0</v>
      </c>
      <c r="I42" s="119" t="e">
        <f>D43</f>
        <v>#VALUE!</v>
      </c>
      <c r="J42" s="120" t="e">
        <f>H42-I42</f>
        <v>#VALUE!</v>
      </c>
      <c r="K42" s="120" t="e">
        <f>H42+I42</f>
        <v>#VALUE!</v>
      </c>
    </row>
    <row r="43" spans="1:11" ht="21.9" customHeight="1" thickBot="1" x14ac:dyDescent="0.4">
      <c r="B43" s="121" t="s">
        <v>14</v>
      </c>
      <c r="C43" s="76"/>
      <c r="D43" s="122" t="e">
        <f>IF(D42&gt;0,D42*2," ")</f>
        <v>#VALUE!</v>
      </c>
      <c r="E43" s="123"/>
      <c r="F43" s="76"/>
      <c r="G43" s="87" t="s">
        <v>40</v>
      </c>
      <c r="H43" s="93" t="e">
        <f>10^H42</f>
        <v>#VALUE!</v>
      </c>
      <c r="I43" s="94" t="s">
        <v>0</v>
      </c>
      <c r="J43" s="93" t="e">
        <f>10^J42</f>
        <v>#VALUE!</v>
      </c>
      <c r="K43" s="93" t="e">
        <f>10^K42</f>
        <v>#VALUE!</v>
      </c>
    </row>
    <row r="44" spans="1:11" ht="21.9" customHeight="1" thickTop="1" x14ac:dyDescent="0.35">
      <c r="C44" s="76"/>
      <c r="D44" s="124"/>
      <c r="E44" s="76"/>
      <c r="F44" s="76"/>
      <c r="G44" s="80"/>
      <c r="H44" s="94"/>
      <c r="I44" s="94"/>
      <c r="J44" s="94"/>
      <c r="K44" s="94"/>
    </row>
    <row r="45" spans="1:11" ht="21.9" customHeight="1" x14ac:dyDescent="0.35">
      <c r="B45" s="84" t="s">
        <v>20</v>
      </c>
      <c r="C45" s="76"/>
      <c r="D45" s="124"/>
      <c r="E45" s="76"/>
      <c r="F45" s="76"/>
      <c r="G45" s="84" t="s">
        <v>20</v>
      </c>
      <c r="I45" s="80" t="s">
        <v>15</v>
      </c>
      <c r="J45" s="80" t="s">
        <v>8</v>
      </c>
      <c r="K45" s="80" t="s">
        <v>9</v>
      </c>
    </row>
    <row r="46" spans="1:11" ht="21.9" customHeight="1" x14ac:dyDescent="0.35">
      <c r="B46" s="117" t="s">
        <v>20</v>
      </c>
      <c r="D46" s="69" t="e">
        <f>IF(D18&gt;0,SQRT(D14^2+D15^2+D18^2)," ")</f>
        <v>#VALUE!</v>
      </c>
      <c r="E46" s="118"/>
      <c r="F46" s="76"/>
      <c r="G46" s="87" t="s">
        <v>162</v>
      </c>
      <c r="H46" s="127" t="s">
        <v>0</v>
      </c>
      <c r="I46" s="119" t="e">
        <f>D47</f>
        <v>#VALUE!</v>
      </c>
      <c r="J46" s="120" t="e">
        <f>H46-I46</f>
        <v>#VALUE!</v>
      </c>
      <c r="K46" s="120" t="e">
        <f>H46+I46</f>
        <v>#VALUE!</v>
      </c>
    </row>
    <row r="47" spans="1:11" ht="21.9" customHeight="1" thickBot="1" x14ac:dyDescent="0.4">
      <c r="B47" s="121" t="s">
        <v>14</v>
      </c>
      <c r="C47" s="76"/>
      <c r="D47" s="125" t="e">
        <f>IF(D46&gt;0,D46*2," ")</f>
        <v>#VALUE!</v>
      </c>
      <c r="E47" s="123"/>
      <c r="F47" s="76"/>
      <c r="G47" s="87" t="s">
        <v>40</v>
      </c>
      <c r="H47" s="93" t="e">
        <f>10^H46</f>
        <v>#VALUE!</v>
      </c>
      <c r="I47" s="94" t="s">
        <v>0</v>
      </c>
      <c r="J47" s="93" t="e">
        <f>10^J46</f>
        <v>#VALUE!</v>
      </c>
      <c r="K47" s="93" t="e">
        <f>10^K46</f>
        <v>#VALUE!</v>
      </c>
    </row>
    <row r="48" spans="1:11" ht="21.9" customHeight="1" thickTop="1" x14ac:dyDescent="0.35">
      <c r="D48" s="126"/>
      <c r="E48" s="76"/>
      <c r="F48" s="76"/>
    </row>
  </sheetData>
  <sheetProtection sheet="1" objects="1" scenarios="1" formatCells="0" formatColumns="0" formatRows="0" sort="0" autoFilter="0"/>
  <mergeCells count="1">
    <mergeCell ref="C16:C18"/>
  </mergeCells>
  <hyperlinks>
    <hyperlink ref="F19" r:id="rId1" xr:uid="{586BED09-62F7-4AC8-9B00-0AB5FFF0CBA1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Taustaa</vt:lpstr>
      <vt:lpstr>tekninen epävarmuus utech, 5</vt:lpstr>
      <vt:lpstr>matriisin epävarmuus umatrix 6</vt:lpstr>
      <vt:lpstr>Yhdistetty epävarmuus</vt:lpstr>
      <vt:lpstr>Taustaa!_Hlk10639272</vt:lpstr>
      <vt:lpstr>Taustaa!_Hlk10726199</vt:lpstr>
      <vt:lpstr>Taustaa!_Hlk10728138</vt:lpstr>
      <vt:lpstr>Taustaa!_Hlk10728191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Eklund Kirsi-Maria</dc:creator>
  <cp:lastModifiedBy>Winberg-Kalenius Viivi (Ruokavirasto)</cp:lastModifiedBy>
  <cp:lastPrinted>2019-06-10T09:59:37Z</cp:lastPrinted>
  <dcterms:created xsi:type="dcterms:W3CDTF">2015-12-01T08:21:09Z</dcterms:created>
  <dcterms:modified xsi:type="dcterms:W3CDTF">2024-02-14T11:19:59Z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